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activeTab="0"/>
  </bookViews>
  <sheets>
    <sheet name="Condensed PL-30.9.2006-FRS" sheetId="1" r:id="rId1"/>
    <sheet name="Condensed BS-30.9.2006" sheetId="2" r:id="rId2"/>
    <sheet name="KLSE notes-30.9.2006" sheetId="3" r:id="rId3"/>
    <sheet name="Condensed Equity-30.9.2006" sheetId="4" r:id="rId4"/>
    <sheet name="IFS Notes-30.9.2006" sheetId="5" r:id="rId5"/>
    <sheet name="Condensed CF-30.9.200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<sst xmlns="http://schemas.openxmlformats.org/spreadsheetml/2006/main" count="514" uniqueCount="367">
  <si>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</si>
  <si>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</si>
  <si>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</si>
  <si>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</si>
  <si>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</si>
  <si>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</si>
  <si>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</si>
  <si>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</si>
  <si>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</si>
  <si>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</si>
  <si>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</si>
  <si>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</si>
  <si>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</si>
  <si>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</si>
  <si>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</si>
  <si>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</si>
  <si>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</si>
  <si>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</si>
  <si>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</si>
  <si>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</si>
  <si>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</si>
  <si>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</si>
  <si>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</si>
  <si>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</si>
  <si>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</si>
  <si>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</si>
  <si>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1.4.2005 TO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</si>
  <si>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</si>
  <si>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</si>
  <si>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</si>
  <si>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</si>
  <si>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</si>
  <si>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</si>
  <si>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</si>
  <si>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</si>
  <si>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</si>
  <si>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</si>
  <si>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</si>
  <si>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</si>
  <si>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</si>
  <si>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</si>
  <si>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</si>
  <si>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</si>
  <si>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</si>
  <si>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</si>
  <si>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</si>
  <si>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</si>
  <si>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</si>
  <si>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</si>
  <si>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</si>
  <si>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</si>
  <si>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</si>
  <si>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</si>
  <si>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</si>
  <si>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</si>
  <si>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</si>
  <si>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</si>
  <si>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</si>
  <si>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There are no issuance, cancellation, repurchase, resale and repayment of debt and equity securities during the quarter under review except as disclosed.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</si>
  <si>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</si>
  <si>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</si>
  <si>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</si>
  <si>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</si>
  <si>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</si>
  <si>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</si>
  <si>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</si>
  <si>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</si>
  <si>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</si>
  <si>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</si>
  <si>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</si>
  <si>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</si>
  <si>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</si>
  <si>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</si>
  <si>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</si>
  <si>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</si>
  <si>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</si>
  <si>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</si>
  <si>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</si>
  <si>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</si>
  <si>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</si>
  <si>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</si>
  <si>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</si>
  <si>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</si>
  <si>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</si>
  <si>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</si>
  <si>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</si>
  <si>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</si>
  <si>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</si>
  <si>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</si>
  <si>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</si>
  <si>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</si>
  <si>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</si>
  <si>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</si>
  <si>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</si>
  <si>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</si>
  <si>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</si>
  <si>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</si>
  <si>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</si>
  <si>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</si>
  <si>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</si>
  <si>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</si>
  <si>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</si>
  <si>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</si>
  <si>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</si>
  <si>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</si>
  <si>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</si>
  <si>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</si>
  <si>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</si>
  <si>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</si>
  <si>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</si>
  <si>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</si>
  <si>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</si>
  <si>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</si>
  <si>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</si>
  <si>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</si>
  <si>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</si>
  <si>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</si>
  <si>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</si>
  <si>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</si>
  <si>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</si>
  <si>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</si>
  <si>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</si>
  <si>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</si>
  <si>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</si>
  <si>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</si>
  <si>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</si>
  <si>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</si>
  <si>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</si>
  <si>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</si>
  <si>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</si>
  <si>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</si>
  <si>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</si>
  <si>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</si>
  <si>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</si>
  <si>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</si>
  <si>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</si>
  <si>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</si>
  <si>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</si>
  <si>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</si>
  <si>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</si>
  <si>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</si>
  <si>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</si>
  <si>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</si>
  <si>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</si>
  <si>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</si>
  <si>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</si>
  <si>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</si>
  <si>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</si>
  <si>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</si>
  <si>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</si>
  <si>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</si>
  <si>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</si>
  <si>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</si>
  <si>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</si>
  <si>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</si>
  <si>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</si>
  <si>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</si>
  <si>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</si>
  <si>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</si>
  <si>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</si>
  <si>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</si>
  <si>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</si>
  <si>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paid and declared since listing and up to the date of this report.</t>
  </si>
  <si>
    <t>Dividend No.</t>
  </si>
  <si>
    <t>Financial</t>
  </si>
  <si>
    <t>Type</t>
  </si>
  <si>
    <t>Rate</t>
  </si>
  <si>
    <t>Payment date</t>
  </si>
  <si>
    <t>year</t>
  </si>
  <si>
    <t>2001</t>
  </si>
  <si>
    <t xml:space="preserve">Interim </t>
  </si>
  <si>
    <t>5% per share less tax</t>
  </si>
  <si>
    <t>dividend</t>
  </si>
  <si>
    <t>Final dividend</t>
  </si>
  <si>
    <t>7% per share less tax</t>
  </si>
  <si>
    <t>2002</t>
  </si>
  <si>
    <t>5% per share tax exempt</t>
  </si>
  <si>
    <t>2003</t>
  </si>
  <si>
    <t>12% per share less tax</t>
  </si>
  <si>
    <t>Final</t>
  </si>
  <si>
    <t>15% per share less tax</t>
  </si>
  <si>
    <t>Based on 7.5 sen per</t>
  </si>
  <si>
    <t>ordinary shares of RM0.50 sen.</t>
  </si>
  <si>
    <t xml:space="preserve">     1.4.2005 to</t>
  </si>
  <si>
    <t>Share premium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</si>
  <si>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</si>
  <si>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</si>
  <si>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</si>
  <si>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</si>
  <si>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</si>
  <si>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</si>
  <si>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 xml:space="preserve">    Expenses written off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</si>
  <si>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</si>
  <si>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</si>
  <si>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</si>
  <si>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</si>
  <si>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</si>
  <si>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31.3.2006</t>
  </si>
  <si>
    <t>Number of ordinary shares in issue ('000)-weighted average</t>
  </si>
  <si>
    <t xml:space="preserve">          At 31.3.2006</t>
  </si>
  <si>
    <t>Net Assets per share (RM)</t>
  </si>
  <si>
    <t>Deferred tax asset</t>
  </si>
  <si>
    <t>Based on 9.0 sen per</t>
  </si>
  <si>
    <t>18% per share less tax</t>
  </si>
  <si>
    <t>ASSETS</t>
  </si>
  <si>
    <t>Investment properties</t>
  </si>
  <si>
    <t>30.6.2006</t>
  </si>
  <si>
    <t>Biological assets</t>
  </si>
  <si>
    <t>(Restated)</t>
  </si>
  <si>
    <t>Total Non-current assets</t>
  </si>
  <si>
    <t xml:space="preserve">   Biological assets</t>
  </si>
  <si>
    <t xml:space="preserve">   Trade and other receivables</t>
  </si>
  <si>
    <t xml:space="preserve">   Cash, bank balances and fixed deposits</t>
  </si>
  <si>
    <t>The Condensed Consolidated Balance Sheet should be read in conjunction with the Annual Financial Report for year ended 31 March 2006 and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</si>
  <si>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</si>
  <si>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</si>
  <si>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</si>
  <si>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</si>
  <si>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</si>
  <si>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</si>
  <si>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</si>
  <si>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</si>
  <si>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</si>
  <si>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</si>
  <si>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</si>
  <si>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</si>
  <si>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Negative goodwill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</si>
  <si>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</si>
  <si>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</si>
  <si>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</si>
  <si>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</si>
  <si>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 xml:space="preserve">     1.4.2006 to</t>
  </si>
  <si>
    <t>1.4.2006 TO</t>
  </si>
  <si>
    <t>Share of profit of associate (net)</t>
  </si>
  <si>
    <t>The Condensed Consolidated Income Statements should be read in conjunction with the Annual Financial Report for year ended 31 March 2006.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</si>
  <si>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</si>
  <si>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</si>
  <si>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</si>
  <si>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</si>
  <si>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</si>
  <si>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</si>
  <si>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</si>
  <si>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</si>
  <si>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with those used in the preparation of the abbual financial statements for the financial year ended 31 March 2006, except for the</t>
  </si>
  <si>
    <t>adoption of the following new and revised Financial Reporting Standards (FRS) that are effective for financial periods</t>
  </si>
  <si>
    <t>beginning on or after 1 January 2006:-</t>
  </si>
  <si>
    <t>FRS 3</t>
  </si>
  <si>
    <t>Business Combination</t>
  </si>
  <si>
    <t>Non-current Assets Held for Sale and Discontinued Operations</t>
  </si>
  <si>
    <t>FRS101</t>
  </si>
  <si>
    <t>Presentation of Financial Statements</t>
  </si>
  <si>
    <t>FRS102</t>
  </si>
  <si>
    <t>Inventories</t>
  </si>
  <si>
    <t>FRS108</t>
  </si>
  <si>
    <t>Accounting Policies, Changes in Accounting Estimates and Errors</t>
  </si>
  <si>
    <t>FRS110</t>
  </si>
  <si>
    <t>Events after the Balance Sheet Date</t>
  </si>
  <si>
    <t>FRS116</t>
  </si>
  <si>
    <t>Property, Plant and Equipment</t>
  </si>
  <si>
    <t>FRS121</t>
  </si>
  <si>
    <t>The Effect of Changes in Foreign Exchange Rates</t>
  </si>
  <si>
    <t>FRS127</t>
  </si>
  <si>
    <t>Consolidated and Separate Financial Statements</t>
  </si>
  <si>
    <t>FRS128</t>
  </si>
  <si>
    <t>FRS131</t>
  </si>
  <si>
    <t>Interests in Joint Ventures</t>
  </si>
  <si>
    <t>FRS132</t>
  </si>
  <si>
    <t>Financial Instruments: Disclosure and Presentation</t>
  </si>
  <si>
    <t>FRS133</t>
  </si>
  <si>
    <t>FRS136</t>
  </si>
  <si>
    <t>Impairment of Assets</t>
  </si>
  <si>
    <t>FRS138</t>
  </si>
  <si>
    <t>Intangible Assets</t>
  </si>
  <si>
    <t>FRS140</t>
  </si>
  <si>
    <t>Investment Property</t>
  </si>
  <si>
    <t>The adoption of the above FRS does not have significant financial impact on the Group except as disclosed as follows:-</t>
  </si>
  <si>
    <t>FRS3: Business Combinations</t>
  </si>
  <si>
    <t>Previously Negative Goodwill on consolidation is retained in the Balance Sheet. With the adoption of FRS3, Negative Goodwill is now taken to income statement as and when they arise.</t>
  </si>
  <si>
    <t>Negative Goodwill on Consolidation</t>
  </si>
  <si>
    <t>Previously Goodwill on Consolidation is capitalised. With the adoption of FRS3, goodwill will now be carried at cost less impairment losses.</t>
  </si>
  <si>
    <t>Goodwill will be tested for impairment annually or more frequently if events or changes in circumstances indicate that it might be impaired.</t>
  </si>
  <si>
    <t>Negative Goodwill on Consolidation as at 31st March 2006 to Retained Profits as follows:</t>
  </si>
  <si>
    <t>Balance Sheets</t>
  </si>
  <si>
    <t>Retained profit brought forward</t>
  </si>
  <si>
    <t>As previously reported (RM'000)</t>
  </si>
  <si>
    <t>As restated (RM'000)</t>
  </si>
  <si>
    <t>Effect (RM'000)</t>
  </si>
  <si>
    <t>FRS101: Presentation of Financial Statements</t>
  </si>
  <si>
    <t>The adoption of the revised FR101 has affected the presentation of the minority interests and other disclosures</t>
  </si>
  <si>
    <t>in the income statement, balance sheet and statement of changes in equity.</t>
  </si>
  <si>
    <t>In the consolidated income statement, minoritys are presented as an allocation of the total profit for the period as</t>
  </si>
  <si>
    <t>oppose to as a deduction before arriving at profit attributable to shareholders.</t>
  </si>
  <si>
    <t>Movement of the minority interests for the period is presented in the consolidated statement of changes in equity.</t>
  </si>
  <si>
    <t>Share of associated company results is now reported as a single line item above the Group profit before tax.</t>
  </si>
  <si>
    <t>The revised FRS101 has also give rise to new classes of assets and liabilities which are required to be reported</t>
  </si>
  <si>
    <t>Income Statements</t>
  </si>
  <si>
    <t>Share of associated company profit</t>
  </si>
  <si>
    <t>Taxation</t>
  </si>
  <si>
    <t>Property plant and equipment</t>
  </si>
  <si>
    <t>Biological Assets (Long Term)</t>
  </si>
  <si>
    <t>Biological Assets (Current)</t>
  </si>
  <si>
    <t xml:space="preserve">          Additions</t>
  </si>
  <si>
    <t xml:space="preserve">The above changes in accounting policy have been accounted for prospectively and in accordance with FRS3, the Group has taken </t>
  </si>
  <si>
    <t>In the consolidated balance sheet, minority interests are now presented within total equity.</t>
  </si>
  <si>
    <t>Attributable to shareholders of the Company</t>
  </si>
  <si>
    <t>Retained Profit</t>
  </si>
  <si>
    <t>Share Capital</t>
  </si>
  <si>
    <t>Minority Interests</t>
  </si>
  <si>
    <t>As previously stated</t>
  </si>
  <si>
    <t>Effect of adopting FRS3</t>
  </si>
  <si>
    <t>At 1st April 2006 (Restated)</t>
  </si>
  <si>
    <t>The directors do not recommend any interim dividend for the current financial period.</t>
  </si>
  <si>
    <t>Other long term investments</t>
  </si>
  <si>
    <t>the accompanying explanatory notes attached to the interim financial statements.</t>
  </si>
  <si>
    <t>Investment Properties</t>
  </si>
  <si>
    <t>CONDENSED CONSOLIDATED CASH FLOW STATEMENT FOR THE PERIOD ENDED 30TH JUNE 2006.</t>
  </si>
  <si>
    <t>Net cash from operating activities</t>
  </si>
  <si>
    <t>Net cash used in investing activities</t>
  </si>
  <si>
    <t>Net cash used in financing activities</t>
  </si>
  <si>
    <t>Cash and cash equivalents at 1.4.2006</t>
  </si>
  <si>
    <t>The Condensed Consolidated Statements of Changes in Equity should be read in conjunction with the Annual Financial Report for year ended 31 March 2006 and</t>
  </si>
  <si>
    <t>The Condensed Consolidated Cash Flow Statement should be read in conjunction with the Annual Financial Report for year ended 31 March 2006 and</t>
  </si>
  <si>
    <t>FRS 5</t>
  </si>
  <si>
    <t>INTERIM FINANCIAL REPORT FOR THE 2ND QUARTER ENDED 30.9.2006</t>
  </si>
  <si>
    <t xml:space="preserve">     1.7.2006 to</t>
  </si>
  <si>
    <t>30.9.2006</t>
  </si>
  <si>
    <t xml:space="preserve">     1.7.2005 to</t>
  </si>
  <si>
    <t>30.9.2005</t>
  </si>
  <si>
    <t>CONDENSED CONSOLIDATED INCOME STATEMENTS FOR THE PERIOD ENDED 30.9.2006</t>
  </si>
  <si>
    <t>2ND QUARTER</t>
  </si>
  <si>
    <t>1.7.2006 TO</t>
  </si>
  <si>
    <t>1.7.2005 TO</t>
  </si>
  <si>
    <t>CONDENSED CONSOLIDATED BALANCE SHEETS AT 30TH SEPTEMBER 2006</t>
  </si>
  <si>
    <t>At 30.9.2006</t>
  </si>
  <si>
    <t>The directors are cautiously optimistic on the next quarter to 31.12.2006.</t>
  </si>
  <si>
    <t>There were no corporate proposals announced but not completed at the date of issue of this report.</t>
  </si>
  <si>
    <t>Commentary on Prospects for the next quarter to 31 December 2006.</t>
  </si>
  <si>
    <t>Segment information in respect of the Group's business segments for the 6 months ended 30.9.2006</t>
  </si>
  <si>
    <t xml:space="preserve">          At 30.9.2006</t>
  </si>
  <si>
    <t>MPM's current quarter sales and earnings improved 22% and 11% against corresponding quarter respectively. The increased sales were due to</t>
  </si>
  <si>
    <t>Cumulatively, sales and earnings increased 31% and 17% respectively for the same reason.</t>
  </si>
  <si>
    <t>Current quarter earnings increased 27% due to better OER (Oil extraction rate) as well as higher CPO price. (Current quarter CPO price of RM1458 per mt vs correponding CPO price of RM1342 per mt)</t>
  </si>
  <si>
    <t>Cumulatively, earnings increased 5% for the same reason.</t>
  </si>
  <si>
    <t xml:space="preserve">    As at 30.9.206, the Group has hedged outstanding foreign currency contracts amounting to USD 1.92 million (RM 7.04 million).</t>
  </si>
  <si>
    <t>CPOM's current quarter sales decreased 5% against corresponding quarter due to lower FFB processed. Cumulatively, sales decreased 3% for the same reason.</t>
  </si>
  <si>
    <t>Earnings however increased 39% due to better margins from fishmeal and Peninsular East coast deep sea operations.</t>
  </si>
  <si>
    <t>2nd quarter ended 30.9.06</t>
  </si>
  <si>
    <t>2nd quarter ended 30.9.05</t>
  </si>
  <si>
    <t>Cash and cash equivalents at 30.9.2006</t>
  </si>
  <si>
    <t>on the face of the consolidated balance sheet. The comparative figures are restated to conform with the new presentation as follows:</t>
  </si>
  <si>
    <t>2nd quarter ended 30.9.2006</t>
  </si>
  <si>
    <t>Cumulative quarters (6 months) ended 30.9.2006</t>
  </si>
  <si>
    <t>MPM's current quarter sales increased only 2% against preceding quarter mainly due to marginally higher  fish catch in Peninsular East Coast and Kota Kinabalu operations.</t>
  </si>
  <si>
    <t>ILF's sales increased 17% against preceding quarter due to higher volume of animal feed raw material trade.</t>
  </si>
  <si>
    <t>CONDENSED CONSOLIDATED STATEMENTS OF CHANGES IN EQUITY FOR THE PERIOD ENDED 30 SEPTEMBER 2006.</t>
  </si>
  <si>
    <t>new contribution from Fresh Choice seafood unit at Kota Kinabalu as well as higher sales contribution from Peninsular East Coast deep sea fishing operation.</t>
  </si>
  <si>
    <t>Earnings increased 16% due to improved oil extraction rates as well as higher CPO price. (Current quarter CPO price of RM1458 vs preceding of RM1371).</t>
  </si>
  <si>
    <t>CPOM's current quarter sales decreased 8% due to lower quantity of FFB processed ( as a result of seasonal factor) as compared to preceding quarter.</t>
  </si>
  <si>
    <t>INTERIM FINANCIAL REPORT FOR THE 2ND QUARTER ENDED 30.9.2006.</t>
  </si>
  <si>
    <t>The increased earnings were due to higher worldwide fishmeal prices as well as higher contribution from Peninsular East Coast deep sea fishing operation.</t>
  </si>
  <si>
    <t>ILF's Sales increased 13% and 10% against corresponding quarters on a current and cumulative basis mainly due to new contributions from newly acquired farming units.</t>
  </si>
  <si>
    <t>Better margins from raw material trade as well as favourable farm produced prices resulted in earnings increasing 34% and 17% on current and cumulative quarters basis.</t>
  </si>
  <si>
    <t>Earnings increased 13% against preceding quarter due to better margin from raw material trade.</t>
  </si>
  <si>
    <t>27th September 2006.</t>
  </si>
  <si>
    <t>2nd Quarter</t>
  </si>
  <si>
    <t>Ordinary shares:</t>
  </si>
  <si>
    <t>2006: Final dividend-18% less tax (2005:15% less tax)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</si>
</sst>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</numFmts>
  <fonts count="32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168" fontId="16" fillId="0" borderId="1" xfId="15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15" applyNumberFormat="1" applyFont="1" applyBorder="1" applyAlignment="1">
      <alignment/>
    </xf>
    <xf numFmtId="37" fontId="15" fillId="0" borderId="1" xfId="15" applyNumberFormat="1" applyFont="1" applyBorder="1" applyAlignment="1">
      <alignment/>
    </xf>
    <xf numFmtId="168" fontId="17" fillId="0" borderId="1" xfId="15" applyNumberFormat="1" applyFont="1" applyBorder="1" applyAlignment="1">
      <alignment/>
    </xf>
    <xf numFmtId="169" fontId="18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8" fontId="15" fillId="0" borderId="7" xfId="15" applyNumberFormat="1" applyFont="1" applyBorder="1" applyAlignment="1">
      <alignment/>
    </xf>
    <xf numFmtId="43" fontId="15" fillId="0" borderId="8" xfId="15" applyFont="1" applyBorder="1" applyAlignment="1">
      <alignment horizontal="right"/>
    </xf>
    <xf numFmtId="170" fontId="15" fillId="0" borderId="1" xfId="0" applyNumberFormat="1" applyFont="1" applyBorder="1" applyAlignment="1">
      <alignment/>
    </xf>
    <xf numFmtId="43" fontId="15" fillId="0" borderId="8" xfId="15" applyFont="1" applyBorder="1" applyAlignment="1">
      <alignment/>
    </xf>
    <xf numFmtId="170" fontId="15" fillId="0" borderId="0" xfId="0" applyNumberFormat="1" applyFont="1" applyAlignment="1">
      <alignment/>
    </xf>
    <xf numFmtId="0" fontId="15" fillId="0" borderId="8" xfId="0" applyFont="1" applyBorder="1" applyAlignment="1">
      <alignment horizontal="right"/>
    </xf>
    <xf numFmtId="168" fontId="15" fillId="0" borderId="8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68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37" fontId="10" fillId="0" borderId="0" xfId="15" applyNumberFormat="1" applyAlignment="1">
      <alignment/>
    </xf>
    <xf numFmtId="168" fontId="0" fillId="0" borderId="9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21" fillId="0" borderId="0" xfId="15" applyNumberFormat="1" applyFont="1" applyAlignment="1">
      <alignment/>
    </xf>
    <xf numFmtId="168" fontId="10" fillId="0" borderId="9" xfId="15" applyNumberFormat="1" applyBorder="1" applyAlignment="1">
      <alignment/>
    </xf>
    <xf numFmtId="43" fontId="22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20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4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21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 horizontal="center"/>
    </xf>
    <xf numFmtId="9" fontId="10" fillId="0" borderId="13" xfId="21" applyBorder="1" applyAlignment="1">
      <alignment horizontal="center"/>
    </xf>
    <xf numFmtId="168" fontId="10" fillId="0" borderId="7" xfId="15" applyNumberFormat="1" applyBorder="1" applyAlignment="1">
      <alignment/>
    </xf>
    <xf numFmtId="168" fontId="10" fillId="0" borderId="7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9" fontId="10" fillId="0" borderId="4" xfId="21" applyBorder="1" applyAlignment="1">
      <alignment horizontal="center"/>
    </xf>
    <xf numFmtId="168" fontId="21" fillId="0" borderId="1" xfId="15" applyNumberFormat="1" applyFont="1" applyBorder="1" applyAlignment="1">
      <alignment/>
    </xf>
    <xf numFmtId="169" fontId="21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168" fontId="22" fillId="0" borderId="13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68" fontId="22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22" fillId="0" borderId="2" xfId="15" applyNumberFormat="1" applyFont="1" applyBorder="1" applyAlignment="1">
      <alignment/>
    </xf>
    <xf numFmtId="9" fontId="10" fillId="0" borderId="13" xfId="21" applyFont="1" applyBorder="1" applyAlignment="1">
      <alignment horizontal="center"/>
    </xf>
    <xf numFmtId="0" fontId="0" fillId="0" borderId="13" xfId="0" applyBorder="1" applyAlignment="1">
      <alignment/>
    </xf>
    <xf numFmtId="168" fontId="10" fillId="0" borderId="13" xfId="15" applyNumberFormat="1" applyFont="1" applyBorder="1" applyAlignment="1">
      <alignment/>
    </xf>
    <xf numFmtId="169" fontId="10" fillId="0" borderId="14" xfId="0" applyNumberFormat="1" applyFont="1" applyBorder="1" applyAlignment="1">
      <alignment/>
    </xf>
    <xf numFmtId="169" fontId="10" fillId="0" borderId="17" xfId="0" applyNumberFormat="1" applyFont="1" applyBorder="1" applyAlignment="1">
      <alignment/>
    </xf>
    <xf numFmtId="168" fontId="10" fillId="0" borderId="17" xfId="15" applyNumberFormat="1" applyFont="1" applyBorder="1" applyAlignment="1">
      <alignment horizontal="center"/>
    </xf>
    <xf numFmtId="169" fontId="24" fillId="0" borderId="14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4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5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21" fillId="0" borderId="0" xfId="0" applyNumberFormat="1" applyFont="1" applyAlignment="1">
      <alignment/>
    </xf>
    <xf numFmtId="173" fontId="21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168" fontId="21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168" fontId="22" fillId="0" borderId="0" xfId="15" applyNumberFormat="1" applyFont="1" applyAlignment="1">
      <alignment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9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 quotePrefix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10" fillId="0" borderId="0" xfId="0" applyNumberFormat="1" applyFont="1" applyAlignment="1">
      <alignment/>
    </xf>
    <xf numFmtId="179" fontId="10" fillId="0" borderId="0" xfId="15" applyNumberFormat="1" applyAlignment="1">
      <alignment/>
    </xf>
    <xf numFmtId="9" fontId="10" fillId="0" borderId="13" xfId="21" applyNumberFormat="1" applyBorder="1" applyAlignment="1">
      <alignment horizontal="center"/>
    </xf>
    <xf numFmtId="168" fontId="21" fillId="0" borderId="13" xfId="15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168" fontId="10" fillId="0" borderId="9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4" xfId="15" applyNumberFormat="1" applyBorder="1" applyAlignment="1">
      <alignment/>
    </xf>
    <xf numFmtId="168" fontId="10" fillId="0" borderId="2" xfId="15" applyNumberFormat="1" applyBorder="1" applyAlignment="1">
      <alignment/>
    </xf>
    <xf numFmtId="0" fontId="15" fillId="0" borderId="1" xfId="0" applyFont="1" applyBorder="1" applyAlignment="1">
      <alignment horizontal="center"/>
    </xf>
    <xf numFmtId="169" fontId="0" fillId="0" borderId="1" xfId="15" applyNumberFormat="1" applyBorder="1" applyAlignment="1">
      <alignment/>
    </xf>
    <xf numFmtId="169" fontId="17" fillId="0" borderId="1" xfId="15" applyNumberFormat="1" applyFont="1" applyBorder="1" applyAlignment="1">
      <alignment/>
    </xf>
    <xf numFmtId="169" fontId="15" fillId="0" borderId="8" xfId="15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8" xfId="15" applyNumberFormat="1" applyFont="1" applyBorder="1" applyAlignment="1">
      <alignment/>
    </xf>
    <xf numFmtId="169" fontId="0" fillId="0" borderId="1" xfId="15" applyNumberForma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168" fontId="21" fillId="0" borderId="0" xfId="15" applyNumberFormat="1" applyFont="1" applyAlignment="1">
      <alignment horizontal="center"/>
    </xf>
    <xf numFmtId="169" fontId="29" fillId="0" borderId="0" xfId="15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168" fontId="31" fillId="0" borderId="0" xfId="0" applyNumberFormat="1" applyFont="1" applyAlignment="1">
      <alignment/>
    </xf>
    <xf numFmtId="168" fontId="4" fillId="0" borderId="0" xfId="15" applyNumberFormat="1" applyFont="1" applyAlignment="1">
      <alignment horizontal="center"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8" fontId="9" fillId="0" borderId="9" xfId="0" applyNumberFormat="1" applyFont="1" applyBorder="1" applyAlignment="1">
      <alignment/>
    </xf>
    <xf numFmtId="169" fontId="21" fillId="0" borderId="0" xfId="15" applyNumberFormat="1" applyFont="1" applyAlignment="1">
      <alignment/>
    </xf>
    <xf numFmtId="169" fontId="0" fillId="0" borderId="17" xfId="15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9" xfId="0" applyNumberFormat="1" applyBorder="1" applyAlignment="1">
      <alignment/>
    </xf>
    <xf numFmtId="43" fontId="0" fillId="0" borderId="19" xfId="0" applyNumberFormat="1" applyBorder="1" applyAlignment="1">
      <alignment/>
    </xf>
    <xf numFmtId="169" fontId="0" fillId="0" borderId="4" xfId="15" applyNumberFormat="1" applyBorder="1" applyAlignment="1">
      <alignment/>
    </xf>
    <xf numFmtId="169" fontId="0" fillId="0" borderId="2" xfId="15" applyNumberFormat="1" applyBorder="1" applyAlignment="1">
      <alignment/>
    </xf>
    <xf numFmtId="41" fontId="0" fillId="0" borderId="17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14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1" fontId="0" fillId="0" borderId="4" xfId="0" applyNumberForma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3" xfId="15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5" xfId="0" applyNumberFormat="1" applyFont="1" applyBorder="1" applyAlignment="1">
      <alignment horizontal="center"/>
    </xf>
    <xf numFmtId="169" fontId="17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E38" sqref="E38"/>
    </sheetView>
  </sheetViews>
  <sheetFormatPr defaultColWidth="9.140625" defaultRowHeight="12.75"/>
  <cols>
    <col min="5" max="5" width="16.00390625" style="0" customWidth="1"/>
    <col min="6" max="6" width="20.8515625" style="0" customWidth="1"/>
    <col min="7" max="7" width="6.00390625" style="0" customWidth="1"/>
    <col min="8" max="8" width="18.00390625" style="0" customWidth="1"/>
    <col min="9" max="9" width="3.003906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18.75">
      <c r="A1" s="4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3" t="s">
        <v>323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2" t="s">
        <v>328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227"/>
      <c r="G9" s="9"/>
      <c r="H9" s="226" t="s">
        <v>208</v>
      </c>
      <c r="I9" s="9"/>
      <c r="J9" s="227"/>
      <c r="K9" s="9"/>
      <c r="L9" s="226" t="s">
        <v>208</v>
      </c>
    </row>
    <row r="10" spans="1:12" ht="15.75">
      <c r="A10" s="11"/>
      <c r="B10" s="11"/>
      <c r="C10" s="11"/>
      <c r="D10" s="11"/>
      <c r="E10" s="11"/>
      <c r="F10" s="237" t="s">
        <v>4</v>
      </c>
      <c r="G10" s="238"/>
      <c r="H10" s="239"/>
      <c r="I10" s="10"/>
      <c r="J10" s="237" t="s">
        <v>5</v>
      </c>
      <c r="K10" s="238"/>
      <c r="L10" s="239"/>
    </row>
    <row r="11" spans="1:12" ht="15.75">
      <c r="A11" s="11"/>
      <c r="B11" s="11"/>
      <c r="C11" s="11"/>
      <c r="D11" s="11"/>
      <c r="E11" s="11"/>
      <c r="F11" s="13" t="s">
        <v>6</v>
      </c>
      <c r="G11" s="14"/>
      <c r="H11" s="14" t="s">
        <v>7</v>
      </c>
      <c r="I11" s="10"/>
      <c r="J11" s="14" t="s">
        <v>6</v>
      </c>
      <c r="K11" s="15"/>
      <c r="L11" s="14" t="s">
        <v>8</v>
      </c>
    </row>
    <row r="12" spans="1:12" ht="15.75">
      <c r="A12" s="11"/>
      <c r="B12" s="11"/>
      <c r="C12" s="11"/>
      <c r="D12" s="11"/>
      <c r="E12" s="11"/>
      <c r="F12" s="16" t="s">
        <v>9</v>
      </c>
      <c r="G12" s="17"/>
      <c r="H12" s="17" t="s">
        <v>9</v>
      </c>
      <c r="I12" s="10"/>
      <c r="J12" s="19" t="s">
        <v>9</v>
      </c>
      <c r="K12" s="18"/>
      <c r="L12" s="19" t="s">
        <v>10</v>
      </c>
    </row>
    <row r="13" spans="1:12" ht="15.75">
      <c r="A13" s="11"/>
      <c r="B13" s="11"/>
      <c r="C13" s="11"/>
      <c r="D13" s="11"/>
      <c r="E13" s="11"/>
      <c r="F13" s="20" t="s">
        <v>329</v>
      </c>
      <c r="G13" s="21"/>
      <c r="H13" s="179" t="s">
        <v>329</v>
      </c>
      <c r="I13" s="10"/>
      <c r="J13" s="14" t="s">
        <v>11</v>
      </c>
      <c r="K13" s="15"/>
      <c r="L13" s="14" t="s">
        <v>12</v>
      </c>
    </row>
    <row r="14" spans="1:12" ht="15.75">
      <c r="A14" s="11"/>
      <c r="B14" s="11"/>
      <c r="C14" s="11"/>
      <c r="D14" s="11"/>
      <c r="E14" s="11"/>
      <c r="F14" s="13" t="s">
        <v>330</v>
      </c>
      <c r="G14" s="21"/>
      <c r="H14" s="19" t="s">
        <v>331</v>
      </c>
      <c r="I14" s="10"/>
      <c r="J14" s="19" t="s">
        <v>232</v>
      </c>
      <c r="K14" s="18"/>
      <c r="L14" s="19" t="s">
        <v>26</v>
      </c>
    </row>
    <row r="15" spans="1:12" ht="15.75">
      <c r="A15" s="11"/>
      <c r="B15" s="11"/>
      <c r="C15" s="11"/>
      <c r="D15" s="11"/>
      <c r="E15" s="11"/>
      <c r="F15" s="22" t="s">
        <v>325</v>
      </c>
      <c r="G15" s="18"/>
      <c r="H15" s="23" t="s">
        <v>327</v>
      </c>
      <c r="I15" s="10"/>
      <c r="J15" s="23" t="s">
        <v>325</v>
      </c>
      <c r="K15" s="18"/>
      <c r="L15" s="23" t="s">
        <v>327</v>
      </c>
    </row>
    <row r="16" spans="1:12" ht="15.75">
      <c r="A16" s="11"/>
      <c r="B16" s="11"/>
      <c r="C16" s="11"/>
      <c r="D16" s="11"/>
      <c r="E16" s="11"/>
      <c r="F16" s="24" t="s">
        <v>2</v>
      </c>
      <c r="G16" s="25"/>
      <c r="H16" s="25" t="s">
        <v>2</v>
      </c>
      <c r="I16" s="10"/>
      <c r="J16" s="25" t="s">
        <v>2</v>
      </c>
      <c r="K16" s="26"/>
      <c r="L16" s="17" t="s">
        <v>2</v>
      </c>
    </row>
    <row r="17" spans="1:12" ht="15.75">
      <c r="A17" s="11"/>
      <c r="B17" s="11"/>
      <c r="C17" s="11"/>
      <c r="D17" s="11"/>
      <c r="E17" s="11"/>
      <c r="F17" s="27"/>
      <c r="G17" s="27"/>
      <c r="H17" s="28"/>
      <c r="I17" s="29"/>
      <c r="J17" s="188"/>
      <c r="K17" s="30"/>
      <c r="L17" s="30"/>
    </row>
    <row r="18" spans="1:12" ht="15.75">
      <c r="A18" s="11"/>
      <c r="B18" s="11"/>
      <c r="C18" s="11"/>
      <c r="D18" s="11"/>
      <c r="E18" s="11"/>
      <c r="F18" s="30"/>
      <c r="G18" s="30"/>
      <c r="H18" s="30"/>
      <c r="I18" s="11"/>
      <c r="J18" s="30"/>
      <c r="K18" s="30"/>
      <c r="L18" s="30"/>
    </row>
    <row r="19" spans="1:12" ht="18">
      <c r="A19" s="11"/>
      <c r="B19" s="12" t="s">
        <v>13</v>
      </c>
      <c r="C19" s="11"/>
      <c r="D19" s="11"/>
      <c r="E19" s="11"/>
      <c r="F19" s="31">
        <v>292023</v>
      </c>
      <c r="G19" s="30"/>
      <c r="H19" s="31">
        <v>262792</v>
      </c>
      <c r="I19" s="11"/>
      <c r="J19" s="31">
        <v>561277</v>
      </c>
      <c r="K19" s="32"/>
      <c r="L19" s="31">
        <v>504997</v>
      </c>
    </row>
    <row r="20" spans="1:12" ht="15.75">
      <c r="A20" s="11"/>
      <c r="B20" s="12"/>
      <c r="C20" s="11"/>
      <c r="D20" s="11"/>
      <c r="E20" s="11"/>
      <c r="F20" s="30"/>
      <c r="G20" s="30"/>
      <c r="H20" s="33"/>
      <c r="I20" s="11"/>
      <c r="J20" s="32"/>
      <c r="K20" s="32"/>
      <c r="L20" s="33"/>
    </row>
    <row r="21" spans="1:12" ht="15.75">
      <c r="A21" s="11"/>
      <c r="B21" s="12"/>
      <c r="C21" s="11"/>
      <c r="D21" s="11"/>
      <c r="E21" s="11"/>
      <c r="F21" s="30"/>
      <c r="G21" s="30"/>
      <c r="H21" s="33"/>
      <c r="I21" s="11"/>
      <c r="J21" s="32"/>
      <c r="K21" s="32"/>
      <c r="L21" s="33"/>
    </row>
    <row r="22" spans="1:12" ht="15.75">
      <c r="A22" s="11"/>
      <c r="B22" s="12" t="s">
        <v>14</v>
      </c>
      <c r="C22" s="11"/>
      <c r="D22" s="11"/>
      <c r="E22" s="11"/>
      <c r="F22" s="33">
        <f>SUM(F32-F28-F24-F26-F30)</f>
        <v>28053</v>
      </c>
      <c r="G22" s="30"/>
      <c r="H22" s="33">
        <v>23670</v>
      </c>
      <c r="I22" s="11"/>
      <c r="J22" s="33">
        <f>SUM(J32-J28-J24-J26-J30)</f>
        <v>51420</v>
      </c>
      <c r="K22" s="32"/>
      <c r="L22" s="33">
        <v>44634</v>
      </c>
    </row>
    <row r="23" spans="1:12" ht="15.75">
      <c r="A23" s="11"/>
      <c r="B23" s="12"/>
      <c r="C23" s="11"/>
      <c r="D23" s="11"/>
      <c r="E23" s="11"/>
      <c r="F23" s="30"/>
      <c r="G23" s="30"/>
      <c r="H23" s="33"/>
      <c r="I23" s="11"/>
      <c r="J23" s="32"/>
      <c r="K23" s="32"/>
      <c r="L23" s="33"/>
    </row>
    <row r="24" spans="1:12" ht="15.75">
      <c r="A24" s="11"/>
      <c r="B24" s="12" t="s">
        <v>15</v>
      </c>
      <c r="C24" s="11"/>
      <c r="D24" s="11"/>
      <c r="E24" s="11"/>
      <c r="F24" s="34">
        <v>-6553</v>
      </c>
      <c r="G24" s="30"/>
      <c r="H24" s="34">
        <v>-4903</v>
      </c>
      <c r="I24" s="11"/>
      <c r="J24" s="194">
        <v>-12071</v>
      </c>
      <c r="K24" s="32"/>
      <c r="L24" s="37">
        <v>-9403</v>
      </c>
    </row>
    <row r="25" spans="1:12" ht="15.75">
      <c r="A25" s="11"/>
      <c r="B25" s="12"/>
      <c r="C25" s="11"/>
      <c r="D25" s="11"/>
      <c r="E25" s="11"/>
      <c r="F25" s="34"/>
      <c r="G25" s="30"/>
      <c r="H25" s="34"/>
      <c r="I25" s="11"/>
      <c r="J25" s="182"/>
      <c r="K25" s="32"/>
      <c r="L25" s="34"/>
    </row>
    <row r="26" spans="1:12" ht="15.75">
      <c r="A26" s="11"/>
      <c r="B26" s="12" t="s">
        <v>16</v>
      </c>
      <c r="C26" s="11"/>
      <c r="D26" s="11"/>
      <c r="E26" s="11"/>
      <c r="F26" s="34">
        <v>170</v>
      </c>
      <c r="G26" s="30"/>
      <c r="H26" s="34">
        <v>86</v>
      </c>
      <c r="I26" s="11"/>
      <c r="J26" s="235">
        <v>245</v>
      </c>
      <c r="K26" s="32"/>
      <c r="L26" s="33">
        <v>140</v>
      </c>
    </row>
    <row r="27" spans="1:12" ht="15.75">
      <c r="A27" s="11"/>
      <c r="B27" s="12"/>
      <c r="C27" s="11"/>
      <c r="D27" s="11"/>
      <c r="E27" s="11"/>
      <c r="F27" s="30"/>
      <c r="G27" s="30"/>
      <c r="H27" s="34"/>
      <c r="I27" s="11"/>
      <c r="J27" s="182"/>
      <c r="K27" s="32"/>
      <c r="L27" s="34"/>
    </row>
    <row r="28" spans="1:12" ht="15.75">
      <c r="A28" s="11"/>
      <c r="B28" s="12" t="s">
        <v>17</v>
      </c>
      <c r="C28" s="11"/>
      <c r="D28" s="11"/>
      <c r="E28" s="11"/>
      <c r="F28" s="34">
        <v>-2303</v>
      </c>
      <c r="G28" s="30"/>
      <c r="H28" s="34">
        <v>-2630</v>
      </c>
      <c r="I28" s="11"/>
      <c r="J28" s="235">
        <v>-4986</v>
      </c>
      <c r="K28" s="32"/>
      <c r="L28" s="37">
        <v>-5306</v>
      </c>
    </row>
    <row r="29" spans="1:12" ht="15.75">
      <c r="A29" s="11"/>
      <c r="B29" s="12"/>
      <c r="C29" s="11"/>
      <c r="D29" s="11"/>
      <c r="E29" s="11"/>
      <c r="F29" s="30"/>
      <c r="G29" s="30"/>
      <c r="H29" s="34"/>
      <c r="I29" s="11"/>
      <c r="J29" s="182"/>
      <c r="K29" s="32"/>
      <c r="L29" s="34"/>
    </row>
    <row r="30" spans="1:12" ht="18">
      <c r="A30" s="11"/>
      <c r="B30" s="12" t="s">
        <v>233</v>
      </c>
      <c r="C30" s="11"/>
      <c r="D30" s="11"/>
      <c r="E30" s="11"/>
      <c r="F30" s="35">
        <v>157</v>
      </c>
      <c r="G30" s="30"/>
      <c r="H30" s="35">
        <v>125</v>
      </c>
      <c r="I30" s="11"/>
      <c r="J30" s="234">
        <v>328</v>
      </c>
      <c r="K30" s="32"/>
      <c r="L30" s="35">
        <v>207</v>
      </c>
    </row>
    <row r="31" spans="1:12" ht="15.75">
      <c r="A31" s="11"/>
      <c r="B31" s="12"/>
      <c r="C31" s="11"/>
      <c r="D31" s="11"/>
      <c r="E31" s="11"/>
      <c r="F31" s="30"/>
      <c r="G31" s="30"/>
      <c r="H31" s="33"/>
      <c r="I31" s="11"/>
      <c r="J31" s="182"/>
      <c r="K31" s="32"/>
      <c r="L31" s="33"/>
    </row>
    <row r="32" spans="1:12" ht="15.75">
      <c r="A32" s="11"/>
      <c r="B32" s="12" t="s">
        <v>18</v>
      </c>
      <c r="C32" s="11"/>
      <c r="D32" s="11"/>
      <c r="E32" s="11"/>
      <c r="F32" s="33">
        <v>19524</v>
      </c>
      <c r="G32" s="33"/>
      <c r="H32" s="33">
        <f>SUM(H22:H30)</f>
        <v>16348</v>
      </c>
      <c r="I32" s="11"/>
      <c r="J32" s="194">
        <v>34936</v>
      </c>
      <c r="K32" s="33"/>
      <c r="L32" s="33">
        <f>SUM(L22:L30)</f>
        <v>30272</v>
      </c>
    </row>
    <row r="33" spans="1:12" ht="15.75">
      <c r="A33" s="11"/>
      <c r="B33" s="12"/>
      <c r="C33" s="11"/>
      <c r="D33" s="11"/>
      <c r="E33" s="11"/>
      <c r="F33" s="30"/>
      <c r="G33" s="30"/>
      <c r="H33" s="33"/>
      <c r="I33" s="11"/>
      <c r="J33" s="182"/>
      <c r="K33" s="32"/>
      <c r="L33" s="33"/>
    </row>
    <row r="34" spans="1:12" ht="18">
      <c r="A34" s="11"/>
      <c r="B34" s="12" t="s">
        <v>19</v>
      </c>
      <c r="C34" s="11"/>
      <c r="D34" s="11"/>
      <c r="E34" s="11"/>
      <c r="F34" s="36">
        <v>-2312</v>
      </c>
      <c r="G34" s="30"/>
      <c r="H34" s="36">
        <f>SUM(-1828+48)</f>
        <v>-1780</v>
      </c>
      <c r="I34" s="11"/>
      <c r="J34" s="36">
        <v>-4271</v>
      </c>
      <c r="K34" s="32"/>
      <c r="L34" s="190">
        <f>SUM(-4040+81)</f>
        <v>-3959</v>
      </c>
    </row>
    <row r="35" spans="1:12" ht="16.5" thickBot="1">
      <c r="A35" s="11"/>
      <c r="B35" s="12" t="s">
        <v>236</v>
      </c>
      <c r="C35" s="11"/>
      <c r="D35" s="11"/>
      <c r="E35" s="11"/>
      <c r="F35" s="193">
        <f>SUM(F32:F34)</f>
        <v>17212</v>
      </c>
      <c r="G35" s="33"/>
      <c r="H35" s="193">
        <f>SUM(H32:H34)</f>
        <v>14568</v>
      </c>
      <c r="I35" s="11"/>
      <c r="J35" s="193">
        <f>SUM(J32:J34)</f>
        <v>30665</v>
      </c>
      <c r="K35" s="33"/>
      <c r="L35" s="193">
        <f>SUM(L32:L34)</f>
        <v>26313</v>
      </c>
    </row>
    <row r="36" spans="1:12" ht="16.5" thickTop="1">
      <c r="A36" s="11"/>
      <c r="B36" s="12"/>
      <c r="C36" s="11"/>
      <c r="D36" s="11"/>
      <c r="E36" s="11"/>
      <c r="F36" s="30"/>
      <c r="G36" s="30"/>
      <c r="H36" s="33"/>
      <c r="I36" s="11"/>
      <c r="J36" s="32"/>
      <c r="K36" s="32"/>
      <c r="L36" s="33"/>
    </row>
    <row r="37" spans="1:12" ht="15.75">
      <c r="A37" s="11"/>
      <c r="B37" s="12" t="s">
        <v>237</v>
      </c>
      <c r="C37" s="11"/>
      <c r="D37" s="11"/>
      <c r="E37" s="11"/>
      <c r="F37" s="30"/>
      <c r="G37" s="30"/>
      <c r="H37" s="33"/>
      <c r="I37" s="11"/>
      <c r="J37" s="32"/>
      <c r="K37" s="32"/>
      <c r="L37" s="33"/>
    </row>
    <row r="38" spans="1:12" ht="15.75">
      <c r="A38" s="11"/>
      <c r="B38" s="12" t="s">
        <v>238</v>
      </c>
      <c r="C38" s="11"/>
      <c r="D38" s="11"/>
      <c r="E38" s="11"/>
      <c r="F38" s="37">
        <v>15445</v>
      </c>
      <c r="G38" s="30"/>
      <c r="H38" s="33">
        <v>13724</v>
      </c>
      <c r="I38" s="11"/>
      <c r="J38" s="194">
        <v>27809</v>
      </c>
      <c r="K38" s="32"/>
      <c r="L38" s="37">
        <v>25248</v>
      </c>
    </row>
    <row r="39" spans="1:12" ht="15.75">
      <c r="A39" s="11"/>
      <c r="B39" s="12" t="s">
        <v>239</v>
      </c>
      <c r="C39" s="11"/>
      <c r="D39" s="11"/>
      <c r="E39" s="11"/>
      <c r="F39" s="34">
        <v>1767</v>
      </c>
      <c r="G39" s="30"/>
      <c r="H39" s="37">
        <v>844</v>
      </c>
      <c r="I39" s="11"/>
      <c r="J39" s="194">
        <v>2856</v>
      </c>
      <c r="K39" s="32"/>
      <c r="L39" s="37">
        <v>1065</v>
      </c>
    </row>
    <row r="40" spans="1:12" ht="15.75">
      <c r="A40" s="11"/>
      <c r="B40" s="12"/>
      <c r="C40" s="11"/>
      <c r="D40" s="11"/>
      <c r="E40" s="11"/>
      <c r="F40" s="30"/>
      <c r="G40" s="30"/>
      <c r="H40" s="50"/>
      <c r="I40" s="11"/>
      <c r="J40" s="32"/>
      <c r="K40" s="32"/>
      <c r="L40" s="36"/>
    </row>
    <row r="41" spans="1:12" ht="16.5" thickBot="1">
      <c r="A41" s="11"/>
      <c r="B41" s="12" t="s">
        <v>236</v>
      </c>
      <c r="C41" s="11"/>
      <c r="D41" s="11"/>
      <c r="E41" s="11"/>
      <c r="F41" s="38">
        <f>SUM(F38:F40)</f>
        <v>17212</v>
      </c>
      <c r="G41" s="30"/>
      <c r="H41" s="38">
        <f>SUM(H38:H40)</f>
        <v>14568</v>
      </c>
      <c r="I41" s="11"/>
      <c r="J41" s="38">
        <f>SUM(J38:J40)</f>
        <v>30665</v>
      </c>
      <c r="K41" s="32"/>
      <c r="L41" s="38">
        <f>SUM(L38:L40)</f>
        <v>26313</v>
      </c>
    </row>
    <row r="42" spans="1:12" ht="16.5" thickTop="1">
      <c r="A42" s="11"/>
      <c r="B42" s="12"/>
      <c r="C42" s="11"/>
      <c r="D42" s="11"/>
      <c r="E42" s="11"/>
      <c r="F42" s="33"/>
      <c r="G42" s="30"/>
      <c r="H42" s="33"/>
      <c r="I42" s="11"/>
      <c r="J42" s="33"/>
      <c r="K42" s="32"/>
      <c r="L42" s="33"/>
    </row>
    <row r="43" spans="1:12" ht="16.5" thickBot="1">
      <c r="A43" s="11"/>
      <c r="B43" s="12" t="s">
        <v>235</v>
      </c>
      <c r="C43" s="11"/>
      <c r="D43" s="11"/>
      <c r="E43" s="11"/>
      <c r="F43" s="191">
        <v>220000</v>
      </c>
      <c r="G43" s="30"/>
      <c r="H43" s="191">
        <v>200000</v>
      </c>
      <c r="I43" s="11"/>
      <c r="J43" s="192">
        <f>SUM(F43)</f>
        <v>220000</v>
      </c>
      <c r="K43" s="32"/>
      <c r="L43" s="192">
        <f>SUM(H43)</f>
        <v>200000</v>
      </c>
    </row>
    <row r="44" spans="1:12" ht="16.5" thickTop="1">
      <c r="A44" s="11"/>
      <c r="B44" s="12"/>
      <c r="C44" s="11"/>
      <c r="D44" s="11"/>
      <c r="E44" s="11"/>
      <c r="F44" s="37"/>
      <c r="G44" s="30"/>
      <c r="H44" s="37"/>
      <c r="I44" s="11"/>
      <c r="J44" s="32"/>
      <c r="K44" s="32"/>
      <c r="L44" s="32"/>
    </row>
    <row r="45" spans="1:12" ht="15.75">
      <c r="A45" s="11"/>
      <c r="B45" s="12" t="s">
        <v>20</v>
      </c>
      <c r="C45" s="11"/>
      <c r="D45" s="11"/>
      <c r="E45" s="11"/>
      <c r="F45" s="30"/>
      <c r="G45" s="30"/>
      <c r="H45" s="30"/>
      <c r="I45" s="11"/>
      <c r="J45" s="32"/>
      <c r="K45" s="32"/>
      <c r="L45" s="32"/>
    </row>
    <row r="46" spans="1:12" ht="16.5" thickBot="1">
      <c r="A46" s="11"/>
      <c r="B46" s="12" t="s">
        <v>21</v>
      </c>
      <c r="C46" s="11"/>
      <c r="D46" s="11"/>
      <c r="E46" s="11"/>
      <c r="F46" s="39">
        <f>SUM(F38/220000)*100</f>
        <v>7.020454545454545</v>
      </c>
      <c r="G46" s="40"/>
      <c r="H46" s="41">
        <f>SUM(H38/200000)*100</f>
        <v>6.862</v>
      </c>
      <c r="I46" s="42"/>
      <c r="J46" s="39">
        <f>SUM(J38/220000)*100</f>
        <v>12.640454545454546</v>
      </c>
      <c r="K46" s="40"/>
      <c r="L46" s="41">
        <f>SUM(L38/200000)*100</f>
        <v>12.623999999999999</v>
      </c>
    </row>
    <row r="47" spans="1:12" ht="16.5" thickTop="1">
      <c r="A47" s="11"/>
      <c r="B47" s="12"/>
      <c r="C47" s="11"/>
      <c r="D47" s="11"/>
      <c r="E47" s="11"/>
      <c r="F47" s="30"/>
      <c r="G47" s="30"/>
      <c r="H47" s="30"/>
      <c r="I47" s="11"/>
      <c r="J47" s="32"/>
      <c r="K47" s="32"/>
      <c r="L47" s="32"/>
    </row>
    <row r="48" spans="1:12" ht="16.5" thickBot="1">
      <c r="A48" s="11"/>
      <c r="B48" s="12" t="s">
        <v>22</v>
      </c>
      <c r="C48" s="11"/>
      <c r="D48" s="11"/>
      <c r="E48" s="11"/>
      <c r="F48" s="43" t="s">
        <v>23</v>
      </c>
      <c r="G48" s="30"/>
      <c r="H48" s="43" t="s">
        <v>23</v>
      </c>
      <c r="I48" s="11"/>
      <c r="J48" s="44" t="str">
        <f>'[1]Condensed PL-31.3.2005-final'!F44</f>
        <v>NA</v>
      </c>
      <c r="K48" s="32"/>
      <c r="L48" s="44" t="s">
        <v>23</v>
      </c>
    </row>
    <row r="49" spans="1:12" ht="16.5" thickTop="1">
      <c r="A49" s="11"/>
      <c r="B49" s="11"/>
      <c r="C49" s="11"/>
      <c r="D49" s="11"/>
      <c r="E49" s="11"/>
      <c r="F49" s="45"/>
      <c r="G49" s="45"/>
      <c r="H49" s="46"/>
      <c r="I49" s="29"/>
      <c r="J49" s="47"/>
      <c r="K49" s="47"/>
      <c r="L49" s="48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9"/>
      <c r="B51" s="11" t="s">
        <v>234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11" t="s">
        <v>24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sheetProtection password="DF0A" sheet="1" objects="1" scenarios="1"/>
  <mergeCells count="2">
    <mergeCell ref="F10:H10"/>
    <mergeCell ref="J10:L10"/>
  </mergeCells>
  <printOptions/>
  <pageMargins left="0.75" right="0.75" top="1" bottom="1" header="0.5" footer="0.5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2">
      <pane xSplit="4" ySplit="9" topLeftCell="E11" activePane="bottomRight" state="frozen"/>
      <selection pane="topLeft" activeCell="A2" sqref="A2"/>
      <selection pane="topRight" activeCell="E2" sqref="E2"/>
      <selection pane="bottomLeft" activeCell="A11" sqref="A11"/>
      <selection pane="bottomRight" activeCell="E9" sqref="E9"/>
    </sheetView>
  </sheetViews>
  <sheetFormatPr defaultColWidth="9.140625" defaultRowHeight="12.75"/>
  <cols>
    <col min="7" max="7" width="15.28125" style="0" customWidth="1"/>
    <col min="8" max="8" width="11.8515625" style="0" customWidth="1"/>
    <col min="10" max="10" width="11.28125" style="0" customWidth="1"/>
  </cols>
  <sheetData>
    <row r="1" ht="18.75">
      <c r="A1" s="49" t="s">
        <v>25</v>
      </c>
    </row>
    <row r="2" ht="15.75">
      <c r="A2" s="10" t="s">
        <v>3</v>
      </c>
    </row>
    <row r="3" ht="15.75">
      <c r="A3" s="11"/>
    </row>
    <row r="4" ht="18">
      <c r="A4" s="3" t="s">
        <v>1</v>
      </c>
    </row>
    <row r="6" ht="18.75">
      <c r="A6" s="51" t="s">
        <v>332</v>
      </c>
    </row>
    <row r="7" spans="1:10" ht="18.75">
      <c r="A7" s="51"/>
      <c r="J7" s="52"/>
    </row>
    <row r="8" spans="8:10" ht="14.25">
      <c r="H8" s="52" t="s">
        <v>27</v>
      </c>
      <c r="I8" s="52"/>
      <c r="J8" s="52" t="s">
        <v>27</v>
      </c>
    </row>
    <row r="9" spans="7:10" ht="14.25">
      <c r="G9" s="53"/>
      <c r="H9" s="52" t="s">
        <v>325</v>
      </c>
      <c r="I9" s="54"/>
      <c r="J9" s="52" t="s">
        <v>197</v>
      </c>
    </row>
    <row r="10" spans="8:10" ht="14.25">
      <c r="H10" s="52" t="s">
        <v>2</v>
      </c>
      <c r="I10" s="52"/>
      <c r="J10" s="52" t="s">
        <v>2</v>
      </c>
    </row>
    <row r="11" spans="2:10" ht="20.25">
      <c r="B11" s="183" t="s">
        <v>204</v>
      </c>
      <c r="J11" s="52" t="s">
        <v>208</v>
      </c>
    </row>
    <row r="13" spans="2:10" ht="18.75">
      <c r="B13" s="172" t="s">
        <v>28</v>
      </c>
      <c r="H13" s="228">
        <v>308885</v>
      </c>
      <c r="J13" s="220">
        <v>283877</v>
      </c>
    </row>
    <row r="14" spans="2:10" ht="18.75">
      <c r="B14" s="172" t="s">
        <v>205</v>
      </c>
      <c r="H14" s="224">
        <v>3408</v>
      </c>
      <c r="J14" s="189">
        <v>3587</v>
      </c>
    </row>
    <row r="15" spans="2:10" ht="18.75">
      <c r="B15" s="172" t="s">
        <v>207</v>
      </c>
      <c r="H15" s="224">
        <v>13152</v>
      </c>
      <c r="J15" s="189">
        <v>13104</v>
      </c>
    </row>
    <row r="16" spans="2:10" ht="18.75">
      <c r="B16" s="172" t="s">
        <v>196</v>
      </c>
      <c r="H16" s="224">
        <v>2583</v>
      </c>
      <c r="J16" s="189">
        <v>2583</v>
      </c>
    </row>
    <row r="17" spans="2:10" ht="18.75">
      <c r="B17" s="172" t="s">
        <v>30</v>
      </c>
      <c r="H17" s="224">
        <v>512</v>
      </c>
      <c r="J17" s="189">
        <v>496</v>
      </c>
    </row>
    <row r="18" spans="2:10" ht="18.75">
      <c r="B18" s="172" t="s">
        <v>29</v>
      </c>
      <c r="H18" s="224">
        <v>4090</v>
      </c>
      <c r="J18" s="189">
        <v>3762</v>
      </c>
    </row>
    <row r="19" spans="2:10" ht="18.75">
      <c r="B19" s="172" t="s">
        <v>312</v>
      </c>
      <c r="H19" s="224">
        <v>108</v>
      </c>
      <c r="J19" s="189">
        <v>103</v>
      </c>
    </row>
    <row r="20" spans="2:10" ht="18.75">
      <c r="B20" s="172" t="s">
        <v>201</v>
      </c>
      <c r="H20" s="225">
        <v>619</v>
      </c>
      <c r="J20" s="221">
        <v>215</v>
      </c>
    </row>
    <row r="21" spans="2:10" ht="18">
      <c r="B21" s="3" t="s">
        <v>209</v>
      </c>
      <c r="H21" s="222">
        <f>SUM(H13:H20)</f>
        <v>333357</v>
      </c>
      <c r="J21" s="214">
        <f>SUM(J13:J20)</f>
        <v>307727</v>
      </c>
    </row>
    <row r="23" ht="20.25">
      <c r="B23" s="185" t="s">
        <v>31</v>
      </c>
    </row>
    <row r="24" spans="2:10" ht="18">
      <c r="B24" s="184" t="s">
        <v>32</v>
      </c>
      <c r="H24" s="223">
        <v>94218</v>
      </c>
      <c r="J24" s="220">
        <v>102230</v>
      </c>
    </row>
    <row r="25" spans="2:10" ht="18">
      <c r="B25" s="184" t="s">
        <v>210</v>
      </c>
      <c r="H25" s="224">
        <v>15687</v>
      </c>
      <c r="J25" s="189">
        <v>12722</v>
      </c>
    </row>
    <row r="26" spans="2:10" ht="18">
      <c r="B26" s="184" t="s">
        <v>211</v>
      </c>
      <c r="H26" s="224">
        <v>145548</v>
      </c>
      <c r="J26" s="189">
        <v>134479</v>
      </c>
    </row>
    <row r="27" spans="2:10" ht="18">
      <c r="B27" s="184" t="s">
        <v>212</v>
      </c>
      <c r="H27" s="225">
        <v>19259</v>
      </c>
      <c r="J27" s="221">
        <v>25985</v>
      </c>
    </row>
    <row r="28" spans="8:10" ht="12.75">
      <c r="H28" s="230">
        <f>SUM(H24:H27)</f>
        <v>274712</v>
      </c>
      <c r="J28" s="230">
        <f>SUM(J24:J27)</f>
        <v>275416</v>
      </c>
    </row>
    <row r="29" spans="2:10" ht="21" thickBot="1">
      <c r="B29" s="183" t="s">
        <v>214</v>
      </c>
      <c r="H29" s="216">
        <f>SUM(H28+H21)</f>
        <v>608069</v>
      </c>
      <c r="J29" s="216">
        <f>SUM(J28+J21)</f>
        <v>583143</v>
      </c>
    </row>
    <row r="30" ht="13.5" thickTop="1"/>
    <row r="31" ht="18.75">
      <c r="B31" s="51"/>
    </row>
    <row r="32" ht="20.25">
      <c r="B32" s="183" t="s">
        <v>215</v>
      </c>
    </row>
    <row r="34" ht="20.25">
      <c r="B34" s="183" t="s">
        <v>221</v>
      </c>
    </row>
    <row r="35" spans="2:10" ht="15">
      <c r="B35" s="9" t="s">
        <v>222</v>
      </c>
      <c r="H35" s="223">
        <v>110000</v>
      </c>
      <c r="J35" s="220">
        <v>110000</v>
      </c>
    </row>
    <row r="36" spans="2:10" ht="15">
      <c r="B36" s="9" t="s">
        <v>223</v>
      </c>
      <c r="H36" s="225">
        <v>152370</v>
      </c>
      <c r="J36" s="221">
        <v>138018</v>
      </c>
    </row>
    <row r="37" spans="2:10" ht="18.75">
      <c r="B37" s="51" t="s">
        <v>216</v>
      </c>
      <c r="H37" s="224">
        <f>SUM(H35:H36)</f>
        <v>262370</v>
      </c>
      <c r="J37" s="224">
        <f>SUM(J35:J36)</f>
        <v>248018</v>
      </c>
    </row>
    <row r="38" spans="2:10" ht="15">
      <c r="B38" s="9" t="s">
        <v>224</v>
      </c>
      <c r="H38" s="225">
        <v>22970</v>
      </c>
      <c r="J38" s="229">
        <v>20746</v>
      </c>
    </row>
    <row r="39" spans="2:10" ht="20.25">
      <c r="B39" s="183" t="s">
        <v>217</v>
      </c>
      <c r="H39" s="215">
        <f>SUM(H37:H38)</f>
        <v>285340</v>
      </c>
      <c r="J39" s="217">
        <f>SUM(J37:J38)</f>
        <v>268764</v>
      </c>
    </row>
    <row r="41" ht="20.25">
      <c r="B41" s="183" t="s">
        <v>218</v>
      </c>
    </row>
    <row r="42" spans="2:10" ht="15">
      <c r="B42" s="9" t="s">
        <v>225</v>
      </c>
      <c r="H42" s="223">
        <v>71813</v>
      </c>
      <c r="J42" s="220">
        <v>65587</v>
      </c>
    </row>
    <row r="43" spans="2:10" ht="15">
      <c r="B43" s="9" t="s">
        <v>226</v>
      </c>
      <c r="H43" s="181">
        <v>0</v>
      </c>
      <c r="J43" s="189">
        <v>799</v>
      </c>
    </row>
    <row r="44" spans="2:10" ht="15">
      <c r="B44" s="9" t="s">
        <v>227</v>
      </c>
      <c r="H44" s="225">
        <v>26326</v>
      </c>
      <c r="J44" s="221">
        <v>24940</v>
      </c>
    </row>
    <row r="45" spans="2:10" ht="15">
      <c r="B45" s="59"/>
      <c r="F45" s="60"/>
      <c r="G45" s="55"/>
      <c r="H45" s="215">
        <f>SUM(H42:H44)</f>
        <v>98139</v>
      </c>
      <c r="J45" s="215">
        <f>SUM(J42:J44)</f>
        <v>91326</v>
      </c>
    </row>
    <row r="46" ht="15">
      <c r="B46" s="61"/>
    </row>
    <row r="47" ht="20.25">
      <c r="B47" s="185" t="s">
        <v>33</v>
      </c>
    </row>
    <row r="48" spans="2:10" ht="15">
      <c r="B48" s="9" t="s">
        <v>228</v>
      </c>
      <c r="H48" s="223">
        <v>53256</v>
      </c>
      <c r="J48" s="220">
        <v>59997</v>
      </c>
    </row>
    <row r="49" spans="2:10" ht="15">
      <c r="B49" s="9" t="s">
        <v>229</v>
      </c>
      <c r="H49" s="224">
        <v>169964</v>
      </c>
      <c r="J49" s="189">
        <v>161907</v>
      </c>
    </row>
    <row r="50" spans="2:10" ht="15">
      <c r="B50" s="9" t="s">
        <v>230</v>
      </c>
      <c r="H50" s="225">
        <v>1370</v>
      </c>
      <c r="J50" s="221">
        <v>1149</v>
      </c>
    </row>
    <row r="51" spans="8:10" ht="12.75">
      <c r="H51" s="230">
        <f>SUM(H48:H50)</f>
        <v>224590</v>
      </c>
      <c r="J51" s="231">
        <f>SUM(J48:J50)</f>
        <v>223053</v>
      </c>
    </row>
    <row r="52" spans="2:10" ht="20.25">
      <c r="B52" s="183" t="s">
        <v>219</v>
      </c>
      <c r="H52" s="215">
        <f>SUM(H51+H45)</f>
        <v>322729</v>
      </c>
      <c r="J52" s="215">
        <f>SUM(J51+J45)</f>
        <v>314379</v>
      </c>
    </row>
    <row r="53" spans="2:10" ht="21" thickBot="1">
      <c r="B53" s="183" t="s">
        <v>220</v>
      </c>
      <c r="H53" s="218">
        <f>SUM(H52+H39)</f>
        <v>608069</v>
      </c>
      <c r="J53" s="218">
        <f>SUM(J52+J39)</f>
        <v>583143</v>
      </c>
    </row>
    <row r="54" ht="13.5" thickTop="1"/>
    <row r="55" spans="2:10" ht="13.5" thickBot="1">
      <c r="B55" t="s">
        <v>200</v>
      </c>
      <c r="H55" s="219">
        <f>SUM(H37)/220000</f>
        <v>1.192590909090909</v>
      </c>
      <c r="J55" s="219">
        <f>SUM(J37)/220000</f>
        <v>1.1273545454545455</v>
      </c>
    </row>
    <row r="56" ht="13.5" thickTop="1"/>
    <row r="57" spans="8:10" ht="12.75">
      <c r="H57" s="198">
        <f>SUM(H29-H53)</f>
        <v>0</v>
      </c>
      <c r="J57" s="198">
        <f>SUM(J29-J53)</f>
        <v>0</v>
      </c>
    </row>
    <row r="58" ht="14.25">
      <c r="B58" s="5"/>
    </row>
    <row r="59" spans="8:10" ht="17.25" hidden="1">
      <c r="H59" s="64" t="e">
        <f>SUM(H38-#REF!)</f>
        <v>#REF!</v>
      </c>
      <c r="I59" s="64"/>
      <c r="J59" s="64" t="e">
        <f>SUM(J38-#REF!)</f>
        <v>#REF!</v>
      </c>
    </row>
    <row r="61" ht="15.75">
      <c r="A61" s="11" t="s">
        <v>213</v>
      </c>
    </row>
    <row r="62" ht="15.75">
      <c r="A62" s="11" t="s">
        <v>313</v>
      </c>
    </row>
    <row r="63" spans="8:10" ht="15">
      <c r="H63" s="176"/>
      <c r="I63" s="60"/>
      <c r="J63" s="7"/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2"/>
  <sheetViews>
    <sheetView zoomScale="75" zoomScaleNormal="75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1.7109375" style="0" customWidth="1"/>
    <col min="12" max="12" width="10.28125" style="0" customWidth="1"/>
  </cols>
  <sheetData>
    <row r="1" ht="19.5">
      <c r="A1" s="66" t="s">
        <v>34</v>
      </c>
    </row>
    <row r="2" ht="15">
      <c r="A2" s="67" t="s">
        <v>3</v>
      </c>
    </row>
    <row r="3" ht="18">
      <c r="A3" s="3" t="s">
        <v>323</v>
      </c>
    </row>
    <row r="4" ht="15">
      <c r="A4" s="67"/>
    </row>
    <row r="5" ht="12.75">
      <c r="A5" s="68" t="s">
        <v>82</v>
      </c>
    </row>
    <row r="6" spans="4:6" ht="12.75">
      <c r="D6" s="53"/>
      <c r="E6" s="53"/>
      <c r="F6" s="53"/>
    </row>
    <row r="7" spans="1:2" ht="18.75">
      <c r="A7" s="2" t="s">
        <v>83</v>
      </c>
      <c r="B7" s="69" t="s">
        <v>187</v>
      </c>
    </row>
    <row r="8" spans="1:2" ht="14.25">
      <c r="A8" s="52"/>
      <c r="B8" s="77"/>
    </row>
    <row r="9" spans="2:8" ht="14.25">
      <c r="B9" s="78"/>
      <c r="C9" s="79" t="s">
        <v>84</v>
      </c>
      <c r="D9" s="79" t="s">
        <v>85</v>
      </c>
      <c r="E9" s="79" t="s">
        <v>86</v>
      </c>
      <c r="F9" s="80" t="s">
        <v>87</v>
      </c>
      <c r="G9" s="80" t="s">
        <v>0</v>
      </c>
      <c r="H9" s="81" t="s">
        <v>86</v>
      </c>
    </row>
    <row r="10" spans="2:8" ht="14.25">
      <c r="B10" s="82"/>
      <c r="C10" s="83" t="s">
        <v>88</v>
      </c>
      <c r="D10" s="83" t="s">
        <v>89</v>
      </c>
      <c r="E10" s="83" t="s">
        <v>90</v>
      </c>
      <c r="F10" s="84" t="s">
        <v>91</v>
      </c>
      <c r="G10" s="84" t="s">
        <v>92</v>
      </c>
      <c r="H10" s="85" t="s">
        <v>90</v>
      </c>
    </row>
    <row r="11" spans="2:8" ht="14.25">
      <c r="B11" s="82"/>
      <c r="C11" s="86"/>
      <c r="D11" s="83" t="s">
        <v>88</v>
      </c>
      <c r="E11" s="83"/>
      <c r="F11" s="84"/>
      <c r="G11" s="84" t="s">
        <v>93</v>
      </c>
      <c r="H11" s="4"/>
    </row>
    <row r="12" spans="2:8" ht="14.25">
      <c r="B12" s="78"/>
      <c r="C12" s="79" t="s">
        <v>324</v>
      </c>
      <c r="D12" s="79" t="s">
        <v>326</v>
      </c>
      <c r="E12" s="79"/>
      <c r="F12" s="79" t="s">
        <v>231</v>
      </c>
      <c r="G12" s="79" t="s">
        <v>183</v>
      </c>
      <c r="H12" s="4"/>
    </row>
    <row r="13" spans="2:8" ht="14.25">
      <c r="B13" s="87"/>
      <c r="C13" s="88" t="s">
        <v>325</v>
      </c>
      <c r="D13" s="88" t="s">
        <v>327</v>
      </c>
      <c r="E13" s="88"/>
      <c r="F13" s="88" t="s">
        <v>325</v>
      </c>
      <c r="G13" s="88" t="s">
        <v>327</v>
      </c>
      <c r="H13" s="4"/>
    </row>
    <row r="14" spans="2:8" ht="18.75">
      <c r="B14" s="89"/>
      <c r="C14" s="90" t="s">
        <v>94</v>
      </c>
      <c r="D14" s="90" t="s">
        <v>94</v>
      </c>
      <c r="E14" s="91"/>
      <c r="F14" s="92" t="s">
        <v>94</v>
      </c>
      <c r="G14" s="92" t="s">
        <v>94</v>
      </c>
      <c r="H14" s="4"/>
    </row>
    <row r="15" spans="2:8" ht="14.25">
      <c r="B15" s="93"/>
      <c r="C15" s="91" t="s">
        <v>2</v>
      </c>
      <c r="D15" s="91" t="s">
        <v>2</v>
      </c>
      <c r="E15" s="91"/>
      <c r="F15" s="94" t="s">
        <v>2</v>
      </c>
      <c r="G15" s="91" t="s">
        <v>2</v>
      </c>
      <c r="H15" s="4"/>
    </row>
    <row r="16" spans="2:8" ht="15">
      <c r="B16" s="93" t="s">
        <v>95</v>
      </c>
      <c r="C16" s="56">
        <v>61186</v>
      </c>
      <c r="D16" s="56">
        <v>50320</v>
      </c>
      <c r="E16" s="95">
        <f>SUM(C16-D16)/D16</f>
        <v>0.21593799682034975</v>
      </c>
      <c r="F16" s="56">
        <v>121075</v>
      </c>
      <c r="G16" s="56">
        <v>92313</v>
      </c>
      <c r="H16" s="95">
        <f>SUM(F16-G16)/G16</f>
        <v>0.31157041803429636</v>
      </c>
    </row>
    <row r="17" spans="2:8" ht="15">
      <c r="B17" s="93" t="s">
        <v>96</v>
      </c>
      <c r="C17" s="56">
        <v>50186</v>
      </c>
      <c r="D17" s="56">
        <v>52755</v>
      </c>
      <c r="E17" s="96">
        <f>SUM(C17-D17)/D17</f>
        <v>-0.04869680598995356</v>
      </c>
      <c r="F17" s="56">
        <v>104761</v>
      </c>
      <c r="G17" s="56">
        <v>108172</v>
      </c>
      <c r="H17" s="96">
        <f>SUM(F17-G17)/G17</f>
        <v>-0.03153311392966757</v>
      </c>
    </row>
    <row r="18" spans="2:8" ht="17.25">
      <c r="B18" s="93" t="s">
        <v>97</v>
      </c>
      <c r="C18" s="97">
        <v>180651</v>
      </c>
      <c r="D18" s="97">
        <v>159717</v>
      </c>
      <c r="E18" s="96">
        <f>SUM(C18-D18)/D18</f>
        <v>0.13106932887544845</v>
      </c>
      <c r="F18" s="56">
        <v>335441</v>
      </c>
      <c r="G18" s="56">
        <v>304512</v>
      </c>
      <c r="H18" s="96">
        <f>SUM(F18-G18)/G18</f>
        <v>0.10156906788566625</v>
      </c>
    </row>
    <row r="19" spans="2:8" ht="18" thickBot="1">
      <c r="B19" s="93" t="s">
        <v>69</v>
      </c>
      <c r="C19" s="98">
        <f>SUM(C16:C18)</f>
        <v>292023</v>
      </c>
      <c r="D19" s="99">
        <f>SUM(D16:D18)</f>
        <v>262792</v>
      </c>
      <c r="E19" s="177">
        <f>SUM(C19-D19)/D19</f>
        <v>0.11123245760905964</v>
      </c>
      <c r="F19" s="101">
        <f>SUM(F16:F18)</f>
        <v>561277</v>
      </c>
      <c r="G19" s="102">
        <f>SUM(G16:G18)</f>
        <v>504997</v>
      </c>
      <c r="H19" s="100">
        <f>SUM(F19-G19)/G19</f>
        <v>0.11144620661112838</v>
      </c>
    </row>
    <row r="20" spans="2:8" ht="13.5" thickTop="1">
      <c r="B20" s="103"/>
      <c r="C20" s="6"/>
      <c r="D20" s="104"/>
      <c r="E20" s="104"/>
      <c r="F20" s="105"/>
      <c r="G20" s="104"/>
      <c r="H20" s="4"/>
    </row>
    <row r="21" spans="2:8" ht="14.25">
      <c r="B21" s="93"/>
      <c r="C21" s="79" t="s">
        <v>324</v>
      </c>
      <c r="D21" s="79" t="s">
        <v>326</v>
      </c>
      <c r="E21" s="79"/>
      <c r="F21" s="79" t="s">
        <v>231</v>
      </c>
      <c r="G21" s="79" t="s">
        <v>183</v>
      </c>
      <c r="H21" s="4"/>
    </row>
    <row r="22" spans="2:8" ht="14.25">
      <c r="B22" s="93"/>
      <c r="C22" s="88" t="s">
        <v>325</v>
      </c>
      <c r="D22" s="88" t="s">
        <v>327</v>
      </c>
      <c r="E22" s="88"/>
      <c r="F22" s="88" t="s">
        <v>325</v>
      </c>
      <c r="G22" s="88" t="s">
        <v>327</v>
      </c>
      <c r="H22" s="4"/>
    </row>
    <row r="23" spans="2:8" ht="18.75">
      <c r="B23" s="93"/>
      <c r="C23" s="90" t="s">
        <v>65</v>
      </c>
      <c r="D23" s="90" t="s">
        <v>65</v>
      </c>
      <c r="E23" s="91"/>
      <c r="F23" s="92" t="s">
        <v>65</v>
      </c>
      <c r="G23" s="90" t="s">
        <v>65</v>
      </c>
      <c r="H23" s="4"/>
    </row>
    <row r="24" spans="2:8" ht="14.25">
      <c r="B24" s="93"/>
      <c r="C24" s="91" t="s">
        <v>2</v>
      </c>
      <c r="D24" s="79" t="s">
        <v>2</v>
      </c>
      <c r="E24" s="79"/>
      <c r="F24" s="165" t="s">
        <v>2</v>
      </c>
      <c r="G24" s="79" t="s">
        <v>2</v>
      </c>
      <c r="H24" s="4"/>
    </row>
    <row r="25" spans="2:8" ht="14.25">
      <c r="B25" s="93"/>
      <c r="C25" s="91"/>
      <c r="D25" s="91"/>
      <c r="E25" s="79"/>
      <c r="F25" s="166"/>
      <c r="G25" s="91"/>
      <c r="H25" s="4"/>
    </row>
    <row r="26" spans="2:8" ht="15">
      <c r="B26" s="93" t="s">
        <v>95</v>
      </c>
      <c r="C26" s="56">
        <v>10712</v>
      </c>
      <c r="D26" s="56">
        <v>9654</v>
      </c>
      <c r="E26" s="106">
        <f>SUM(C26-D26)/D26</f>
        <v>0.10959187901388026</v>
      </c>
      <c r="F26" s="186">
        <v>18409</v>
      </c>
      <c r="G26" s="55">
        <v>15691</v>
      </c>
      <c r="H26" s="106">
        <f>SUM(F26-G26)/G26</f>
        <v>0.17322031737938945</v>
      </c>
    </row>
    <row r="27" spans="2:8" ht="15">
      <c r="B27" s="93" t="s">
        <v>96</v>
      </c>
      <c r="C27" s="56">
        <v>2657</v>
      </c>
      <c r="D27" s="56">
        <v>2085</v>
      </c>
      <c r="E27" s="95">
        <f>SUM(C27-D27)/D27</f>
        <v>0.27434052757793764</v>
      </c>
      <c r="F27" s="56">
        <v>4946</v>
      </c>
      <c r="G27" s="55">
        <v>4702</v>
      </c>
      <c r="H27" s="95">
        <f>SUM(F27-G27)/G27</f>
        <v>0.051892811569544874</v>
      </c>
    </row>
    <row r="28" spans="2:8" ht="17.25">
      <c r="B28" s="93" t="s">
        <v>97</v>
      </c>
      <c r="C28" s="97">
        <v>6155</v>
      </c>
      <c r="D28" s="97">
        <v>4609</v>
      </c>
      <c r="E28" s="95">
        <f>SUM(C28-D28)/D28</f>
        <v>0.33543067910609675</v>
      </c>
      <c r="F28" s="187">
        <v>11581</v>
      </c>
      <c r="G28" s="55">
        <v>9879</v>
      </c>
      <c r="H28" s="95">
        <f>SUM(F28-G28)/G28</f>
        <v>0.17228464419475656</v>
      </c>
    </row>
    <row r="29" spans="2:8" ht="17.25">
      <c r="B29" s="93" t="s">
        <v>69</v>
      </c>
      <c r="C29" s="98">
        <f>SUM(C26:C28)</f>
        <v>19524</v>
      </c>
      <c r="D29" s="98">
        <f>SUM(D26:D28)</f>
        <v>16348</v>
      </c>
      <c r="E29" s="100">
        <f>SUM(C29-D29)/D29</f>
        <v>0.1942745289943724</v>
      </c>
      <c r="F29" s="108">
        <f>SUM(F26:F28)</f>
        <v>34936</v>
      </c>
      <c r="G29" s="178">
        <f>SUM(G26:G28)</f>
        <v>30272</v>
      </c>
      <c r="H29" s="100">
        <f>SUM(F29-G29)/G29</f>
        <v>0.15406976744186046</v>
      </c>
    </row>
    <row r="30" spans="2:8" ht="17.25">
      <c r="B30" s="109"/>
      <c r="C30" s="110"/>
      <c r="D30" s="111"/>
      <c r="E30" s="111"/>
      <c r="F30" s="111"/>
      <c r="G30" s="112"/>
      <c r="H30" s="113"/>
    </row>
    <row r="31" spans="2:8" ht="17.25">
      <c r="B31" s="114"/>
      <c r="C31" s="115"/>
      <c r="D31" s="114"/>
      <c r="E31" s="114"/>
      <c r="F31" s="114"/>
      <c r="G31" s="116"/>
      <c r="H31" s="116"/>
    </row>
    <row r="32" spans="2:8" ht="17.25">
      <c r="B32" s="114"/>
      <c r="C32" s="115"/>
      <c r="D32" s="114"/>
      <c r="E32" s="114"/>
      <c r="F32" s="114"/>
      <c r="G32" s="116"/>
      <c r="H32" s="116"/>
    </row>
    <row r="33" spans="1:2" ht="12.75">
      <c r="A33" s="53" t="s">
        <v>98</v>
      </c>
      <c r="B33" t="s">
        <v>339</v>
      </c>
    </row>
    <row r="34" spans="1:2" ht="12.75">
      <c r="A34" s="53"/>
      <c r="B34" t="s">
        <v>355</v>
      </c>
    </row>
    <row r="35" spans="1:2" ht="12.75">
      <c r="A35" s="53"/>
      <c r="B35" t="s">
        <v>359</v>
      </c>
    </row>
    <row r="36" ht="12.75">
      <c r="A36" s="53"/>
    </row>
    <row r="37" spans="1:2" ht="12.75">
      <c r="A37" s="53"/>
      <c r="B37" t="s">
        <v>340</v>
      </c>
    </row>
    <row r="38" ht="12.75">
      <c r="A38" s="53"/>
    </row>
    <row r="40" spans="1:2" ht="12.75">
      <c r="A40" s="53" t="s">
        <v>99</v>
      </c>
      <c r="B40" t="s">
        <v>344</v>
      </c>
    </row>
    <row r="41" spans="1:2" ht="12.75">
      <c r="A41" s="53"/>
      <c r="B41" t="s">
        <v>341</v>
      </c>
    </row>
    <row r="42" spans="1:2" ht="12.75">
      <c r="A42" s="53"/>
      <c r="B42" t="s">
        <v>342</v>
      </c>
    </row>
    <row r="43" ht="12.75">
      <c r="A43" s="53"/>
    </row>
    <row r="44" spans="1:2" ht="15">
      <c r="A44" s="53"/>
      <c r="B44" s="76"/>
    </row>
    <row r="45" spans="1:2" ht="15">
      <c r="A45" s="53"/>
      <c r="B45" s="76"/>
    </row>
    <row r="46" spans="1:2" ht="15">
      <c r="A46" s="53" t="s">
        <v>100</v>
      </c>
      <c r="B46" s="76" t="s">
        <v>360</v>
      </c>
    </row>
    <row r="47" ht="12.75">
      <c r="B47" t="s">
        <v>361</v>
      </c>
    </row>
    <row r="51" spans="1:2" ht="18.75">
      <c r="A51" s="2" t="s">
        <v>101</v>
      </c>
      <c r="B51" s="69" t="s">
        <v>102</v>
      </c>
    </row>
    <row r="52" spans="2:8" ht="14.25">
      <c r="B52" s="117"/>
      <c r="C52" s="118" t="s">
        <v>103</v>
      </c>
      <c r="D52" s="91" t="s">
        <v>104</v>
      </c>
      <c r="E52" s="79" t="s">
        <v>86</v>
      </c>
      <c r="F52" s="118" t="s">
        <v>103</v>
      </c>
      <c r="G52" s="91" t="s">
        <v>104</v>
      </c>
      <c r="H52" s="79" t="s">
        <v>86</v>
      </c>
    </row>
    <row r="53" spans="2:8" ht="14.25">
      <c r="B53" s="93"/>
      <c r="C53" s="79" t="s">
        <v>324</v>
      </c>
      <c r="D53" s="79" t="s">
        <v>231</v>
      </c>
      <c r="E53" s="83" t="s">
        <v>90</v>
      </c>
      <c r="F53" s="79" t="s">
        <v>324</v>
      </c>
      <c r="G53" s="79" t="s">
        <v>231</v>
      </c>
      <c r="H53" s="83" t="s">
        <v>90</v>
      </c>
    </row>
    <row r="54" spans="2:8" ht="14.25">
      <c r="B54" s="93"/>
      <c r="C54" s="88" t="s">
        <v>325</v>
      </c>
      <c r="D54" s="88" t="s">
        <v>206</v>
      </c>
      <c r="E54" s="86"/>
      <c r="F54" s="88" t="s">
        <v>325</v>
      </c>
      <c r="G54" s="88" t="s">
        <v>206</v>
      </c>
      <c r="H54" s="83"/>
    </row>
    <row r="55" spans="2:8" ht="18.75">
      <c r="B55" s="103"/>
      <c r="C55" s="90" t="s">
        <v>94</v>
      </c>
      <c r="D55" s="119" t="s">
        <v>94</v>
      </c>
      <c r="E55" s="88"/>
      <c r="F55" s="90" t="s">
        <v>65</v>
      </c>
      <c r="G55" s="119" t="s">
        <v>65</v>
      </c>
      <c r="H55" s="88"/>
    </row>
    <row r="56" spans="2:8" ht="12.75">
      <c r="B56" s="4" t="s">
        <v>105</v>
      </c>
      <c r="C56" s="120"/>
      <c r="D56" s="4"/>
      <c r="E56" s="4"/>
      <c r="F56" s="4"/>
      <c r="G56" s="120"/>
      <c r="H56" s="4"/>
    </row>
    <row r="57" spans="2:8" ht="15">
      <c r="B57" s="93" t="s">
        <v>95</v>
      </c>
      <c r="C57" s="56">
        <f>SUM(C16)</f>
        <v>61186</v>
      </c>
      <c r="D57" s="56">
        <v>59889</v>
      </c>
      <c r="E57" s="96">
        <f>SUM(C57-D57)/D57</f>
        <v>0.02165673162016397</v>
      </c>
      <c r="F57" s="56">
        <f>SUM(C26)</f>
        <v>10712</v>
      </c>
      <c r="G57" s="56">
        <v>7697</v>
      </c>
      <c r="H57" s="95">
        <f>SUM(F57-G57)/G57</f>
        <v>0.39171105625568403</v>
      </c>
    </row>
    <row r="58" spans="2:8" ht="15">
      <c r="B58" s="93" t="s">
        <v>96</v>
      </c>
      <c r="C58" s="56">
        <f>SUM(C17)</f>
        <v>50186</v>
      </c>
      <c r="D58" s="56">
        <v>54575</v>
      </c>
      <c r="E58" s="96">
        <f>SUM(C58-D58)/D58</f>
        <v>-0.08042143838754008</v>
      </c>
      <c r="F58" s="56">
        <f>SUM(C27)</f>
        <v>2657</v>
      </c>
      <c r="G58" s="56">
        <v>2289</v>
      </c>
      <c r="H58" s="95">
        <f>SUM(F58-G58)/G58</f>
        <v>0.16076889471384884</v>
      </c>
    </row>
    <row r="59" spans="2:8" ht="17.25">
      <c r="B59" s="93" t="s">
        <v>97</v>
      </c>
      <c r="C59" s="107">
        <f>SUM(C18)</f>
        <v>180651</v>
      </c>
      <c r="D59" s="107">
        <v>154790</v>
      </c>
      <c r="E59" s="96">
        <f>SUM(C59-D59)/D59</f>
        <v>0.16707151624781963</v>
      </c>
      <c r="F59" s="107">
        <f>SUM(C28)</f>
        <v>6155</v>
      </c>
      <c r="G59" s="107">
        <v>5426</v>
      </c>
      <c r="H59" s="95">
        <f>SUM(F59-G59)/G59</f>
        <v>0.13435311463324734</v>
      </c>
    </row>
    <row r="60" spans="2:8" ht="17.25">
      <c r="B60" s="6" t="s">
        <v>69</v>
      </c>
      <c r="C60" s="121">
        <f>SUM(C57:C59)</f>
        <v>292023</v>
      </c>
      <c r="D60" s="121">
        <f>SUM(D57:D59)</f>
        <v>269254</v>
      </c>
      <c r="E60" s="177">
        <f>SUM(C60-D60)/D60</f>
        <v>0.08456327482600073</v>
      </c>
      <c r="F60" s="121">
        <f>SUM(F57:F59)</f>
        <v>19524</v>
      </c>
      <c r="G60" s="121">
        <f>SUM(G57:G59)</f>
        <v>15412</v>
      </c>
      <c r="H60" s="122">
        <f>SUM(F60-G60)/G60</f>
        <v>0.26680508694523747</v>
      </c>
    </row>
    <row r="61" spans="2:8" ht="16.5">
      <c r="B61" s="123"/>
      <c r="C61" s="124"/>
      <c r="D61" s="125"/>
      <c r="E61" s="126"/>
      <c r="F61" s="126"/>
      <c r="G61" s="127"/>
      <c r="H61" s="128"/>
    </row>
    <row r="62" spans="2:8" ht="16.5">
      <c r="B62" s="114"/>
      <c r="C62" s="129"/>
      <c r="D62" s="130"/>
      <c r="E62" s="130"/>
      <c r="F62" s="130"/>
      <c r="G62" s="131"/>
      <c r="H62" s="132"/>
    </row>
    <row r="63" spans="1:2" ht="12.75">
      <c r="A63" s="53" t="s">
        <v>98</v>
      </c>
      <c r="B63" t="s">
        <v>352</v>
      </c>
    </row>
    <row r="64" spans="1:2" ht="12.75">
      <c r="A64" s="53"/>
      <c r="B64" t="s">
        <v>345</v>
      </c>
    </row>
    <row r="65" ht="12.75">
      <c r="A65" s="53"/>
    </row>
    <row r="66" spans="1:2" ht="12.75">
      <c r="A66" s="53" t="s">
        <v>99</v>
      </c>
      <c r="B66" t="s">
        <v>357</v>
      </c>
    </row>
    <row r="67" spans="1:2" ht="15">
      <c r="A67" s="53"/>
      <c r="B67" s="76" t="s">
        <v>356</v>
      </c>
    </row>
    <row r="68" ht="12.75">
      <c r="A68" s="53"/>
    </row>
    <row r="69" ht="12.75">
      <c r="A69" s="53"/>
    </row>
    <row r="70" spans="1:2" ht="12.75">
      <c r="A70" s="53" t="s">
        <v>106</v>
      </c>
      <c r="B70" t="s">
        <v>353</v>
      </c>
    </row>
    <row r="71" ht="12.75">
      <c r="B71" t="s">
        <v>362</v>
      </c>
    </row>
    <row r="79" spans="1:6" ht="18.75">
      <c r="A79" s="2" t="s">
        <v>107</v>
      </c>
      <c r="B79" s="51" t="s">
        <v>336</v>
      </c>
      <c r="F79" s="7"/>
    </row>
    <row r="80" spans="2:6" ht="15">
      <c r="B80" s="61" t="s">
        <v>334</v>
      </c>
      <c r="F80" s="7"/>
    </row>
    <row r="81" spans="2:6" ht="15">
      <c r="B81" s="61"/>
      <c r="F81" s="7"/>
    </row>
    <row r="82" spans="1:2" ht="18.75">
      <c r="A82" s="2" t="s">
        <v>108</v>
      </c>
      <c r="B82" s="51" t="s">
        <v>109</v>
      </c>
    </row>
    <row r="83" ht="15">
      <c r="B83" s="61" t="s">
        <v>110</v>
      </c>
    </row>
    <row r="84" spans="2:7" ht="15">
      <c r="B84" s="61"/>
      <c r="G84" s="52" t="s">
        <v>192</v>
      </c>
    </row>
    <row r="85" spans="1:8" ht="24" customHeight="1">
      <c r="A85" s="2" t="s">
        <v>111</v>
      </c>
      <c r="B85" s="133" t="s">
        <v>112</v>
      </c>
      <c r="E85" s="52"/>
      <c r="F85" s="52" t="s">
        <v>113</v>
      </c>
      <c r="G85" s="71" t="s">
        <v>61</v>
      </c>
      <c r="H85" s="52"/>
    </row>
    <row r="86" spans="6:7" ht="14.25">
      <c r="F86" s="134" t="s">
        <v>325</v>
      </c>
      <c r="G86" s="134" t="s">
        <v>325</v>
      </c>
    </row>
    <row r="87" spans="6:7" ht="12.75">
      <c r="F87" s="140" t="s">
        <v>2</v>
      </c>
      <c r="G87" s="140" t="s">
        <v>2</v>
      </c>
    </row>
    <row r="88" spans="2:7" ht="15">
      <c r="B88" t="s">
        <v>114</v>
      </c>
      <c r="F88" s="175">
        <v>2299</v>
      </c>
      <c r="G88" s="55">
        <v>3289</v>
      </c>
    </row>
    <row r="89" spans="2:8" ht="17.25">
      <c r="B89" t="s">
        <v>115</v>
      </c>
      <c r="E89" s="135"/>
      <c r="F89" s="213">
        <v>13</v>
      </c>
      <c r="G89" s="62">
        <v>982</v>
      </c>
      <c r="H89" s="73"/>
    </row>
    <row r="90" spans="5:8" ht="17.25">
      <c r="E90" s="137"/>
      <c r="F90" s="136">
        <f>SUM(F88:F89)</f>
        <v>2312</v>
      </c>
      <c r="G90" s="138">
        <f>SUM(G88:G89)</f>
        <v>4271</v>
      </c>
      <c r="H90" s="139"/>
    </row>
    <row r="91" ht="12.75">
      <c r="B91" t="s">
        <v>116</v>
      </c>
    </row>
    <row r="93" spans="1:2" ht="18.75">
      <c r="A93" s="2" t="s">
        <v>117</v>
      </c>
      <c r="B93" s="69" t="s">
        <v>118</v>
      </c>
    </row>
    <row r="94" ht="15">
      <c r="B94" s="76" t="s">
        <v>194</v>
      </c>
    </row>
    <row r="95" ht="15">
      <c r="B95" s="76"/>
    </row>
    <row r="96" ht="15">
      <c r="B96" s="76"/>
    </row>
    <row r="97" ht="15">
      <c r="B97" s="76"/>
    </row>
    <row r="98" ht="15">
      <c r="B98" s="76"/>
    </row>
    <row r="99" ht="15">
      <c r="B99" s="76"/>
    </row>
    <row r="100" ht="15">
      <c r="B100" s="76"/>
    </row>
    <row r="101" ht="15">
      <c r="B101" s="76"/>
    </row>
    <row r="102" ht="15">
      <c r="B102" s="76"/>
    </row>
    <row r="103" ht="15">
      <c r="B103" s="76"/>
    </row>
    <row r="104" spans="2:7" ht="15">
      <c r="B104" s="76"/>
      <c r="G104" s="52" t="s">
        <v>192</v>
      </c>
    </row>
    <row r="105" spans="1:7" ht="18.75">
      <c r="A105" s="2" t="s">
        <v>119</v>
      </c>
      <c r="B105" s="69" t="s">
        <v>120</v>
      </c>
      <c r="F105" s="52" t="s">
        <v>113</v>
      </c>
      <c r="G105" s="71" t="s">
        <v>61</v>
      </c>
    </row>
    <row r="106" spans="1:7" ht="18.75">
      <c r="A106" s="141"/>
      <c r="B106" s="76" t="s">
        <v>121</v>
      </c>
      <c r="F106" s="134" t="s">
        <v>325</v>
      </c>
      <c r="G106" s="134" t="s">
        <v>325</v>
      </c>
    </row>
    <row r="107" spans="1:7" ht="18.75">
      <c r="A107" s="141"/>
      <c r="B107" s="142" t="s">
        <v>122</v>
      </c>
      <c r="F107" s="140" t="s">
        <v>2</v>
      </c>
      <c r="G107" s="140" t="s">
        <v>2</v>
      </c>
    </row>
    <row r="108" spans="1:7" ht="20.25">
      <c r="A108" s="141"/>
      <c r="B108" s="76" t="s">
        <v>123</v>
      </c>
      <c r="F108" s="62">
        <v>58</v>
      </c>
      <c r="G108" s="62">
        <v>58</v>
      </c>
    </row>
    <row r="109" spans="1:7" ht="20.25">
      <c r="A109" s="141"/>
      <c r="B109" s="76" t="s">
        <v>124</v>
      </c>
      <c r="F109" s="138">
        <v>58</v>
      </c>
      <c r="G109" s="138">
        <v>58</v>
      </c>
    </row>
    <row r="110" spans="1:7" ht="20.25">
      <c r="A110" s="141"/>
      <c r="B110" s="76" t="s">
        <v>125</v>
      </c>
      <c r="F110" s="136">
        <v>60</v>
      </c>
      <c r="G110" s="136">
        <f>SUM(F110)</f>
        <v>60</v>
      </c>
    </row>
    <row r="111" spans="1:8" ht="20.25">
      <c r="A111" s="141"/>
      <c r="B111" s="76"/>
      <c r="H111" s="136"/>
    </row>
    <row r="112" spans="1:2" ht="18.75">
      <c r="A112" s="2" t="s">
        <v>126</v>
      </c>
      <c r="B112" s="69" t="s">
        <v>127</v>
      </c>
    </row>
    <row r="113" spans="1:2" ht="15">
      <c r="A113" s="52"/>
      <c r="B113" s="76" t="s">
        <v>335</v>
      </c>
    </row>
    <row r="114" spans="1:2" ht="15">
      <c r="A114" s="52"/>
      <c r="B114" s="76"/>
    </row>
    <row r="115" spans="1:2" ht="15">
      <c r="A115" s="52"/>
      <c r="B115" s="76"/>
    </row>
    <row r="116" spans="1:2" ht="15">
      <c r="A116" s="52"/>
      <c r="B116" s="76"/>
    </row>
    <row r="117" spans="1:8" ht="18.75">
      <c r="A117" s="2" t="s">
        <v>128</v>
      </c>
      <c r="B117" s="51" t="s">
        <v>129</v>
      </c>
      <c r="G117" s="53" t="s">
        <v>2</v>
      </c>
      <c r="H117" s="53" t="s">
        <v>2</v>
      </c>
    </row>
    <row r="118" spans="2:8" ht="15">
      <c r="B118" s="162" t="s">
        <v>130</v>
      </c>
      <c r="G118" s="143">
        <v>1558</v>
      </c>
      <c r="H118" s="60"/>
    </row>
    <row r="119" spans="2:8" ht="17.25">
      <c r="B119" s="162" t="s">
        <v>131</v>
      </c>
      <c r="G119" s="139">
        <v>7192</v>
      </c>
      <c r="H119" s="60"/>
    </row>
    <row r="120" spans="2:8" ht="17.25">
      <c r="B120" s="163"/>
      <c r="G120" s="139"/>
      <c r="H120" s="143">
        <f>SUM(G118:G119)</f>
        <v>8750</v>
      </c>
    </row>
    <row r="121" spans="2:8" ht="15">
      <c r="B121" s="162" t="s">
        <v>132</v>
      </c>
      <c r="G121" s="143">
        <v>1145</v>
      </c>
      <c r="H121" s="60"/>
    </row>
    <row r="122" spans="2:8" ht="17.25">
      <c r="B122" s="162" t="s">
        <v>133</v>
      </c>
      <c r="G122" s="139">
        <v>848</v>
      </c>
      <c r="H122" s="60"/>
    </row>
    <row r="123" spans="2:8" ht="15">
      <c r="B123" s="163"/>
      <c r="G123" s="60"/>
      <c r="H123" s="143">
        <f>SUM(G121:G122)</f>
        <v>1993</v>
      </c>
    </row>
    <row r="124" spans="2:8" ht="15">
      <c r="B124" s="162" t="s">
        <v>134</v>
      </c>
      <c r="G124" s="55">
        <v>3728</v>
      </c>
      <c r="H124" s="60"/>
    </row>
    <row r="125" spans="2:8" ht="17.25">
      <c r="B125" s="162" t="s">
        <v>135</v>
      </c>
      <c r="G125" s="139">
        <v>131887</v>
      </c>
      <c r="H125" s="60"/>
    </row>
    <row r="126" spans="2:8" ht="15">
      <c r="B126" s="163"/>
      <c r="G126" s="60"/>
      <c r="H126" s="143">
        <f>SUM(G124:G125)</f>
        <v>135615</v>
      </c>
    </row>
    <row r="127" spans="2:8" ht="15">
      <c r="B127" s="162" t="s">
        <v>136</v>
      </c>
      <c r="G127" s="143">
        <v>1725</v>
      </c>
      <c r="H127" s="60"/>
    </row>
    <row r="128" spans="2:8" ht="17.25">
      <c r="B128" s="162" t="s">
        <v>137</v>
      </c>
      <c r="G128" s="139">
        <v>22729</v>
      </c>
      <c r="H128" s="60"/>
    </row>
    <row r="129" spans="2:8" ht="17.25">
      <c r="B129" s="162"/>
      <c r="C129" s="61"/>
      <c r="G129" s="143"/>
      <c r="H129" s="139">
        <f>SUM(G127:G128)</f>
        <v>24454</v>
      </c>
    </row>
    <row r="130" spans="2:8" ht="15">
      <c r="B130" s="162" t="s">
        <v>138</v>
      </c>
      <c r="G130" s="143">
        <v>5945</v>
      </c>
      <c r="H130" s="60"/>
    </row>
    <row r="131" spans="2:8" ht="17.25">
      <c r="B131" s="162" t="s">
        <v>139</v>
      </c>
      <c r="G131" s="144">
        <v>65020</v>
      </c>
      <c r="H131" s="143">
        <f>SUM(G130:G131)</f>
        <v>70965</v>
      </c>
    </row>
    <row r="132" spans="2:8" ht="15.75" thickBot="1">
      <c r="B132" s="68" t="s">
        <v>140</v>
      </c>
      <c r="G132" s="60"/>
      <c r="H132" s="180">
        <f>SUM(H120:H131)</f>
        <v>241777</v>
      </c>
    </row>
    <row r="133" ht="13.5" thickTop="1">
      <c r="G133" s="60"/>
    </row>
    <row r="134" spans="7:8" ht="17.25">
      <c r="G134" s="60"/>
      <c r="H134" s="145"/>
    </row>
    <row r="135" spans="1:8" ht="18.75">
      <c r="A135" s="2" t="s">
        <v>141</v>
      </c>
      <c r="B135" s="51" t="s">
        <v>142</v>
      </c>
      <c r="H135" s="7"/>
    </row>
    <row r="136" spans="1:2" ht="18.75">
      <c r="A136" s="2"/>
      <c r="B136" s="51"/>
    </row>
    <row r="137" spans="1:2" ht="18.75">
      <c r="A137" s="2"/>
      <c r="B137" s="76" t="s">
        <v>143</v>
      </c>
    </row>
    <row r="138" spans="1:2" ht="18.75">
      <c r="A138" s="2"/>
      <c r="B138" t="s">
        <v>144</v>
      </c>
    </row>
    <row r="139" spans="1:2" ht="18.75">
      <c r="A139" s="2"/>
      <c r="B139" t="s">
        <v>145</v>
      </c>
    </row>
    <row r="140" spans="1:2" ht="18.75">
      <c r="A140" s="2"/>
      <c r="B140" t="s">
        <v>146</v>
      </c>
    </row>
    <row r="141" spans="1:2" ht="18.75">
      <c r="A141" s="2"/>
      <c r="B141" t="s">
        <v>147</v>
      </c>
    </row>
    <row r="142" ht="18.75">
      <c r="A142" s="2"/>
    </row>
    <row r="143" spans="1:2" ht="18.75">
      <c r="A143" s="2"/>
      <c r="B143" t="s">
        <v>343</v>
      </c>
    </row>
    <row r="144" spans="1:2" ht="18.75">
      <c r="A144" s="2"/>
      <c r="B144" t="s">
        <v>148</v>
      </c>
    </row>
    <row r="145" ht="18.75">
      <c r="A145" s="2"/>
    </row>
    <row r="146" ht="18.75">
      <c r="A146" s="2"/>
    </row>
    <row r="147" ht="18.75">
      <c r="A147" s="2"/>
    </row>
    <row r="148" spans="1:2" ht="18.75">
      <c r="A148" s="2" t="s">
        <v>149</v>
      </c>
      <c r="B148" s="69" t="s">
        <v>150</v>
      </c>
    </row>
    <row r="149" spans="1:2" ht="18.75">
      <c r="A149" s="2"/>
      <c r="B149" s="69"/>
    </row>
    <row r="150" ht="15">
      <c r="B150" s="76" t="s">
        <v>193</v>
      </c>
    </row>
    <row r="151" ht="15">
      <c r="B151" s="76"/>
    </row>
    <row r="152" spans="1:2" ht="18.75">
      <c r="A152" s="2" t="s">
        <v>151</v>
      </c>
      <c r="B152" s="133" t="s">
        <v>152</v>
      </c>
    </row>
    <row r="153" spans="1:2" ht="18.75">
      <c r="A153" s="2"/>
      <c r="B153" s="133"/>
    </row>
    <row r="154" ht="15">
      <c r="B154" s="76" t="s">
        <v>311</v>
      </c>
    </row>
    <row r="155" ht="15">
      <c r="B155" s="76"/>
    </row>
    <row r="156" ht="15">
      <c r="B156" s="76"/>
    </row>
    <row r="157" spans="1:7" ht="18.75">
      <c r="A157" s="2" t="s">
        <v>153</v>
      </c>
      <c r="B157" s="69" t="s">
        <v>154</v>
      </c>
      <c r="G157" s="52" t="s">
        <v>87</v>
      </c>
    </row>
    <row r="158" spans="1:7" ht="18.75">
      <c r="A158" s="2"/>
      <c r="B158" s="69"/>
      <c r="F158" s="52" t="s">
        <v>113</v>
      </c>
      <c r="G158" s="71" t="s">
        <v>61</v>
      </c>
    </row>
    <row r="159" spans="2:7" ht="15">
      <c r="B159" s="76" t="s">
        <v>155</v>
      </c>
      <c r="F159" s="134" t="s">
        <v>325</v>
      </c>
      <c r="G159" s="134" t="s">
        <v>325</v>
      </c>
    </row>
    <row r="160" spans="2:7" ht="15">
      <c r="B160" s="76"/>
      <c r="C160" s="146"/>
      <c r="G160" s="146"/>
    </row>
    <row r="161" spans="1:7" ht="17.25">
      <c r="A161" s="53" t="s">
        <v>156</v>
      </c>
      <c r="B161" s="76" t="s">
        <v>157</v>
      </c>
      <c r="F161" s="136">
        <f>SUM('Condensed PL-30.9.2006-FRS'!F38)</f>
        <v>15445</v>
      </c>
      <c r="G161" s="62">
        <f>SUM('Condensed PL-30.9.2006-FRS'!J38)</f>
        <v>27809</v>
      </c>
    </row>
    <row r="162" spans="1:7" ht="32.25">
      <c r="A162" s="147" t="s">
        <v>158</v>
      </c>
      <c r="B162" s="148" t="s">
        <v>198</v>
      </c>
      <c r="C162" s="147"/>
      <c r="D162" s="147"/>
      <c r="E162" s="147"/>
      <c r="F162" s="139">
        <v>220000</v>
      </c>
      <c r="G162" s="139">
        <f>SUM(F162)</f>
        <v>220000</v>
      </c>
    </row>
    <row r="163" spans="1:7" ht="15.75" thickBot="1">
      <c r="A163" s="149"/>
      <c r="B163" s="76" t="s">
        <v>159</v>
      </c>
      <c r="C163" s="147"/>
      <c r="D163" s="147"/>
      <c r="E163" s="147"/>
      <c r="F163" s="150">
        <f>SUM(F161/F162)*100</f>
        <v>7.020454545454545</v>
      </c>
      <c r="G163" s="150">
        <f>SUM(G161/G162)*100</f>
        <v>12.640454545454546</v>
      </c>
    </row>
    <row r="164" spans="1:5" ht="15.75" thickTop="1">
      <c r="A164" s="149"/>
      <c r="B164" s="76"/>
      <c r="C164" s="147"/>
      <c r="D164" s="147"/>
      <c r="E164" s="147"/>
    </row>
    <row r="165" spans="1:7" ht="18.75">
      <c r="A165" s="2" t="s">
        <v>160</v>
      </c>
      <c r="B165" s="69" t="s">
        <v>161</v>
      </c>
      <c r="C165" s="147"/>
      <c r="D165" s="147"/>
      <c r="E165" s="147"/>
      <c r="F165" s="147"/>
      <c r="G165" s="147"/>
    </row>
    <row r="166" spans="1:7" ht="18.75">
      <c r="A166" s="2"/>
      <c r="B166" s="69"/>
      <c r="C166" s="147"/>
      <c r="D166" s="147"/>
      <c r="E166" s="147"/>
      <c r="F166" s="147"/>
      <c r="G166" s="147"/>
    </row>
    <row r="167" spans="2:8" ht="15">
      <c r="B167" s="151" t="s">
        <v>162</v>
      </c>
      <c r="H167" s="76"/>
    </row>
    <row r="168" spans="2:7" ht="15">
      <c r="B168" s="78" t="s">
        <v>163</v>
      </c>
      <c r="C168" s="152" t="s">
        <v>164</v>
      </c>
      <c r="D168" s="152" t="s">
        <v>165</v>
      </c>
      <c r="E168" s="152"/>
      <c r="F168" s="152" t="s">
        <v>166</v>
      </c>
      <c r="G168" s="153" t="s">
        <v>167</v>
      </c>
    </row>
    <row r="169" spans="2:7" ht="12.75">
      <c r="B169" s="87"/>
      <c r="C169" s="154" t="s">
        <v>168</v>
      </c>
      <c r="D169" s="154"/>
      <c r="E169" s="154"/>
      <c r="F169" s="154"/>
      <c r="G169" s="155"/>
    </row>
    <row r="170" spans="2:7" ht="12.75">
      <c r="B170" s="78">
        <v>1</v>
      </c>
      <c r="C170" s="156" t="s">
        <v>169</v>
      </c>
      <c r="D170" s="152" t="s">
        <v>170</v>
      </c>
      <c r="E170" s="152"/>
      <c r="F170" s="152" t="s">
        <v>171</v>
      </c>
      <c r="G170" s="157">
        <v>36893</v>
      </c>
    </row>
    <row r="171" spans="2:7" ht="12.75">
      <c r="B171" s="93"/>
      <c r="C171" s="114"/>
      <c r="D171" s="116" t="s">
        <v>172</v>
      </c>
      <c r="E171" s="116"/>
      <c r="F171" s="116"/>
      <c r="G171" s="158"/>
    </row>
    <row r="172" spans="2:7" ht="12.75">
      <c r="B172" s="93"/>
      <c r="C172" s="114"/>
      <c r="D172" s="116"/>
      <c r="E172" s="116"/>
      <c r="F172" s="116"/>
      <c r="G172" s="158"/>
    </row>
    <row r="173" spans="2:7" ht="12.75">
      <c r="B173" s="82">
        <v>2</v>
      </c>
      <c r="C173" s="159" t="s">
        <v>169</v>
      </c>
      <c r="D173" s="116" t="s">
        <v>173</v>
      </c>
      <c r="E173" s="116"/>
      <c r="F173" s="116" t="s">
        <v>174</v>
      </c>
      <c r="G173" s="160">
        <v>37162</v>
      </c>
    </row>
    <row r="174" spans="2:7" ht="12.75">
      <c r="B174" s="82"/>
      <c r="C174" s="159"/>
      <c r="D174" s="116"/>
      <c r="E174" s="116"/>
      <c r="F174" s="116"/>
      <c r="G174" s="160"/>
    </row>
    <row r="175" spans="2:7" ht="12.75">
      <c r="B175" s="82">
        <v>3</v>
      </c>
      <c r="C175" s="159" t="s">
        <v>175</v>
      </c>
      <c r="D175" s="116" t="s">
        <v>173</v>
      </c>
      <c r="E175" s="116"/>
      <c r="F175" s="116" t="s">
        <v>171</v>
      </c>
      <c r="G175" s="160">
        <v>37526</v>
      </c>
    </row>
    <row r="176" spans="2:7" ht="12.75">
      <c r="B176" s="82"/>
      <c r="C176" s="159"/>
      <c r="D176" s="116"/>
      <c r="E176" s="116"/>
      <c r="F176" s="116" t="s">
        <v>176</v>
      </c>
      <c r="G176" s="160"/>
    </row>
    <row r="177" spans="2:7" ht="12.75">
      <c r="B177" s="82"/>
      <c r="C177" s="159"/>
      <c r="D177" s="116"/>
      <c r="E177" s="116"/>
      <c r="F177" s="114"/>
      <c r="G177" s="160"/>
    </row>
    <row r="178" spans="2:7" ht="12.75">
      <c r="B178" s="82">
        <v>4</v>
      </c>
      <c r="C178" s="159" t="s">
        <v>177</v>
      </c>
      <c r="D178" s="116" t="s">
        <v>173</v>
      </c>
      <c r="E178" s="116"/>
      <c r="F178" s="116" t="s">
        <v>178</v>
      </c>
      <c r="G178" s="160">
        <v>37890</v>
      </c>
    </row>
    <row r="179" spans="2:7" ht="12.75">
      <c r="B179" s="82"/>
      <c r="C179" s="159"/>
      <c r="D179" s="116"/>
      <c r="E179" s="116"/>
      <c r="F179" s="116"/>
      <c r="G179" s="160"/>
    </row>
    <row r="180" spans="2:7" ht="12.75">
      <c r="B180" s="82">
        <v>5</v>
      </c>
      <c r="C180" s="159">
        <v>2004</v>
      </c>
      <c r="D180" s="53" t="s">
        <v>179</v>
      </c>
      <c r="E180" s="116"/>
      <c r="F180" s="116" t="s">
        <v>178</v>
      </c>
      <c r="G180" s="160">
        <v>38256</v>
      </c>
    </row>
    <row r="181" spans="2:7" ht="12.75">
      <c r="B181" s="82"/>
      <c r="C181" s="159"/>
      <c r="D181" s="53" t="s">
        <v>172</v>
      </c>
      <c r="E181" s="116"/>
      <c r="F181" s="116"/>
      <c r="G181" s="160"/>
    </row>
    <row r="182" spans="2:7" ht="12.75">
      <c r="B182" s="82"/>
      <c r="C182" s="159"/>
      <c r="D182" s="53"/>
      <c r="E182" s="116"/>
      <c r="F182" s="116"/>
      <c r="G182" s="160"/>
    </row>
    <row r="183" spans="2:7" ht="12.75">
      <c r="B183" s="82">
        <v>6</v>
      </c>
      <c r="C183" s="159">
        <v>2005</v>
      </c>
      <c r="D183" s="116" t="s">
        <v>173</v>
      </c>
      <c r="E183" s="116"/>
      <c r="F183" s="116" t="s">
        <v>180</v>
      </c>
      <c r="G183" s="160">
        <v>38621</v>
      </c>
    </row>
    <row r="184" spans="2:7" ht="12.75">
      <c r="B184" s="82"/>
      <c r="C184" s="159"/>
      <c r="D184" s="116" t="s">
        <v>181</v>
      </c>
      <c r="E184" s="116"/>
      <c r="F184" s="116"/>
      <c r="G184" s="160"/>
    </row>
    <row r="185" spans="2:7" ht="12.75">
      <c r="B185" s="82"/>
      <c r="C185" s="159"/>
      <c r="D185" t="s">
        <v>182</v>
      </c>
      <c r="E185" s="116"/>
      <c r="F185" s="116"/>
      <c r="G185" s="160"/>
    </row>
    <row r="186" spans="2:7" ht="12.75">
      <c r="B186" s="82"/>
      <c r="C186" s="159"/>
      <c r="D186" s="116"/>
      <c r="E186" s="116"/>
      <c r="F186" s="116"/>
      <c r="G186" s="160"/>
    </row>
    <row r="187" spans="2:7" ht="12.75">
      <c r="B187" s="82"/>
      <c r="C187" s="159"/>
      <c r="D187" s="116"/>
      <c r="E187" s="116"/>
      <c r="F187" s="116"/>
      <c r="G187" s="160"/>
    </row>
    <row r="188" spans="2:7" ht="12.75">
      <c r="B188" s="82">
        <v>7</v>
      </c>
      <c r="C188" s="159">
        <v>2006</v>
      </c>
      <c r="D188" s="116" t="s">
        <v>173</v>
      </c>
      <c r="E188" s="116"/>
      <c r="F188" s="116" t="s">
        <v>203</v>
      </c>
      <c r="G188" s="160" t="s">
        <v>363</v>
      </c>
    </row>
    <row r="189" spans="2:7" ht="12.75">
      <c r="B189" s="82"/>
      <c r="C189" s="159"/>
      <c r="D189" s="116" t="s">
        <v>202</v>
      </c>
      <c r="E189" s="116"/>
      <c r="F189" s="116"/>
      <c r="G189" s="160"/>
    </row>
    <row r="190" spans="2:7" ht="12.75">
      <c r="B190" s="82"/>
      <c r="C190" s="159"/>
      <c r="D190" t="s">
        <v>182</v>
      </c>
      <c r="E190" s="116"/>
      <c r="F190" s="116"/>
      <c r="G190" s="160"/>
    </row>
    <row r="191" spans="2:7" ht="12.75">
      <c r="B191" s="82"/>
      <c r="C191" s="159"/>
      <c r="D191" s="116"/>
      <c r="E191" s="116"/>
      <c r="F191" s="116"/>
      <c r="G191" s="160"/>
    </row>
    <row r="192" spans="2:7" ht="12.75">
      <c r="B192" s="103"/>
      <c r="C192" s="105"/>
      <c r="D192" s="105"/>
      <c r="E192" s="154"/>
      <c r="F192" s="154"/>
      <c r="G192" s="161"/>
    </row>
  </sheetData>
  <sheetProtection password="DF0A" sheet="1" objects="1" scenarios="1"/>
  <printOptions/>
  <pageMargins left="0.75" right="0.75" top="1" bottom="1" header="0.5" footer="0.5"/>
  <pageSetup fitToHeight="3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9" sqref="C9"/>
    </sheetView>
  </sheetViews>
  <sheetFormatPr defaultColWidth="9.140625" defaultRowHeight="12.75"/>
  <cols>
    <col min="5" max="5" width="15.00390625" style="0" customWidth="1"/>
    <col min="6" max="6" width="18.28125" style="0" customWidth="1"/>
    <col min="7" max="7" width="14.7109375" style="0" customWidth="1"/>
    <col min="8" max="8" width="15.140625" style="0" customWidth="1"/>
    <col min="9" max="9" width="12.00390625" style="0" customWidth="1"/>
    <col min="10" max="10" width="12.421875" style="0" customWidth="1"/>
  </cols>
  <sheetData>
    <row r="1" ht="19.5">
      <c r="A1" s="66" t="s">
        <v>34</v>
      </c>
    </row>
    <row r="2" ht="15">
      <c r="A2" s="67" t="s">
        <v>3</v>
      </c>
    </row>
    <row r="4" ht="18">
      <c r="A4" s="3" t="s">
        <v>323</v>
      </c>
    </row>
    <row r="7" ht="15.75">
      <c r="A7" s="12" t="s">
        <v>354</v>
      </c>
    </row>
    <row r="9" spans="5:10" ht="38.25">
      <c r="E9" s="197" t="s">
        <v>306</v>
      </c>
      <c r="F9" s="197" t="s">
        <v>184</v>
      </c>
      <c r="G9" s="197" t="s">
        <v>305</v>
      </c>
      <c r="H9" s="203" t="s">
        <v>304</v>
      </c>
      <c r="I9" s="197" t="s">
        <v>307</v>
      </c>
      <c r="J9" s="204" t="s">
        <v>217</v>
      </c>
    </row>
    <row r="10" spans="5:8" ht="12.75">
      <c r="E10" s="53"/>
      <c r="F10" s="53"/>
      <c r="G10" s="53"/>
      <c r="H10" s="53"/>
    </row>
    <row r="11" ht="12.75">
      <c r="H11" s="205"/>
    </row>
    <row r="12" ht="12.75">
      <c r="H12" s="205"/>
    </row>
    <row r="13" spans="5:10" ht="12.75">
      <c r="E13" s="53" t="s">
        <v>2</v>
      </c>
      <c r="F13" s="53" t="s">
        <v>2</v>
      </c>
      <c r="G13" s="53" t="s">
        <v>2</v>
      </c>
      <c r="H13" s="206" t="s">
        <v>2</v>
      </c>
      <c r="I13" s="53" t="s">
        <v>2</v>
      </c>
      <c r="J13" s="206" t="s">
        <v>2</v>
      </c>
    </row>
    <row r="14" spans="1:10" ht="15">
      <c r="A14" t="s">
        <v>308</v>
      </c>
      <c r="E14" s="73">
        <v>110000</v>
      </c>
      <c r="F14" s="55">
        <v>40346</v>
      </c>
      <c r="G14" s="55">
        <v>97672</v>
      </c>
      <c r="H14" s="207">
        <f aca="true" t="shared" si="0" ref="H14:H22">SUM(E14:G14)</f>
        <v>248018</v>
      </c>
      <c r="I14" s="174">
        <v>20746</v>
      </c>
      <c r="J14" s="207">
        <f>SUM(H14:I14)</f>
        <v>268764</v>
      </c>
    </row>
    <row r="15" spans="1:10" ht="17.25">
      <c r="A15" t="s">
        <v>309</v>
      </c>
      <c r="E15" s="201">
        <v>0</v>
      </c>
      <c r="F15" s="201">
        <v>0</v>
      </c>
      <c r="G15" s="201">
        <v>799</v>
      </c>
      <c r="H15" s="208">
        <f>SUM(E15:G15)</f>
        <v>799</v>
      </c>
      <c r="I15" s="202">
        <v>0</v>
      </c>
      <c r="J15" s="208">
        <f>SUM(H15:I15)</f>
        <v>799</v>
      </c>
    </row>
    <row r="16" spans="1:10" ht="15">
      <c r="A16" t="s">
        <v>310</v>
      </c>
      <c r="E16" s="73">
        <f aca="true" t="shared" si="1" ref="E16:J16">SUM(E14:E15)</f>
        <v>110000</v>
      </c>
      <c r="F16" s="73">
        <f t="shared" si="1"/>
        <v>40346</v>
      </c>
      <c r="G16" s="73">
        <f t="shared" si="1"/>
        <v>98471</v>
      </c>
      <c r="H16" s="209">
        <f t="shared" si="1"/>
        <v>248817</v>
      </c>
      <c r="I16" s="73">
        <f t="shared" si="1"/>
        <v>20746</v>
      </c>
      <c r="J16" s="209">
        <f t="shared" si="1"/>
        <v>269563</v>
      </c>
    </row>
    <row r="17" spans="5:10" ht="15">
      <c r="E17" s="55"/>
      <c r="G17" s="57"/>
      <c r="H17" s="210"/>
      <c r="J17" s="205"/>
    </row>
    <row r="18" spans="1:10" ht="12.75">
      <c r="A18" t="s">
        <v>185</v>
      </c>
      <c r="H18" s="207">
        <f t="shared" si="0"/>
        <v>0</v>
      </c>
      <c r="J18" s="205"/>
    </row>
    <row r="19" spans="1:10" ht="15">
      <c r="A19" t="s">
        <v>186</v>
      </c>
      <c r="E19" s="7">
        <v>0</v>
      </c>
      <c r="G19" s="55">
        <f>SUM('Condensed PL-30.9.2006-FRS'!J38)</f>
        <v>27809</v>
      </c>
      <c r="H19" s="207">
        <f t="shared" si="0"/>
        <v>27809</v>
      </c>
      <c r="I19" s="164">
        <f>SUM('Condensed PL-30.9.2006-FRS'!J39)</f>
        <v>2856</v>
      </c>
      <c r="J19" s="207">
        <f>SUM(H19:I19)</f>
        <v>30665</v>
      </c>
    </row>
    <row r="20" spans="5:10" ht="15">
      <c r="E20" s="7"/>
      <c r="F20" s="174"/>
      <c r="G20" s="55"/>
      <c r="H20" s="207"/>
      <c r="J20" s="207">
        <f>SUM(H20:I20)</f>
        <v>0</v>
      </c>
    </row>
    <row r="21" spans="1:10" ht="15">
      <c r="A21" t="s">
        <v>191</v>
      </c>
      <c r="E21" s="55">
        <v>0</v>
      </c>
      <c r="F21" s="174">
        <v>0</v>
      </c>
      <c r="G21" s="57"/>
      <c r="H21" s="211">
        <f t="shared" si="0"/>
        <v>0</v>
      </c>
      <c r="J21" s="211">
        <f>SUM(H21:I21)</f>
        <v>0</v>
      </c>
    </row>
    <row r="22" spans="1:10" ht="15">
      <c r="A22" t="s">
        <v>190</v>
      </c>
      <c r="E22" s="7"/>
      <c r="G22" s="173">
        <v>-14256</v>
      </c>
      <c r="H22" s="211">
        <f t="shared" si="0"/>
        <v>-14256</v>
      </c>
      <c r="I22" s="174">
        <v>-632</v>
      </c>
      <c r="J22" s="211">
        <f>SUM(H22:I22)</f>
        <v>-14888</v>
      </c>
    </row>
    <row r="23" spans="8:10" ht="12.75">
      <c r="H23" s="207"/>
      <c r="J23" s="205"/>
    </row>
    <row r="24" spans="1:10" ht="15.75" thickBot="1">
      <c r="A24" t="s">
        <v>333</v>
      </c>
      <c r="B24" s="61"/>
      <c r="E24" s="58">
        <f aca="true" t="shared" si="2" ref="E24:J24">SUM(E16:E23)</f>
        <v>110000</v>
      </c>
      <c r="F24" s="58">
        <f t="shared" si="2"/>
        <v>40346</v>
      </c>
      <c r="G24" s="58">
        <f t="shared" si="2"/>
        <v>112024</v>
      </c>
      <c r="H24" s="212">
        <f t="shared" si="2"/>
        <v>262370</v>
      </c>
      <c r="I24" s="58">
        <f t="shared" si="2"/>
        <v>22970</v>
      </c>
      <c r="J24" s="212">
        <f t="shared" si="2"/>
        <v>285340</v>
      </c>
    </row>
    <row r="25" ht="13.5" thickTop="1"/>
    <row r="36" ht="15.75">
      <c r="A36" s="11" t="s">
        <v>320</v>
      </c>
    </row>
    <row r="37" ht="15.75">
      <c r="A37" s="11" t="s">
        <v>313</v>
      </c>
    </row>
    <row r="38" ht="15">
      <c r="A38" s="65"/>
    </row>
  </sheetData>
  <sheetProtection password="DF0A" sheet="1" objects="1" scenarios="1"/>
  <printOptions/>
  <pageMargins left="0.75" right="0.75" top="1" bottom="1" header="0.5" footer="0.5"/>
  <pageSetup fitToHeight="1" fitToWidth="1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workbookViewId="0" topLeftCell="A130">
      <selection activeCell="B135" sqref="B135"/>
    </sheetView>
  </sheetViews>
  <sheetFormatPr defaultColWidth="9.140625" defaultRowHeight="12.75"/>
  <cols>
    <col min="2" max="2" width="10.8515625" style="0" customWidth="1"/>
    <col min="3" max="3" width="31.00390625" style="0" customWidth="1"/>
    <col min="4" max="4" width="15.140625" style="0" customWidth="1"/>
    <col min="5" max="5" width="14.57421875" style="0" customWidth="1"/>
    <col min="6" max="6" width="14.140625" style="0" customWidth="1"/>
  </cols>
  <sheetData>
    <row r="1" ht="19.5">
      <c r="A1" s="66" t="s">
        <v>34</v>
      </c>
    </row>
    <row r="2" ht="15">
      <c r="A2" s="67" t="s">
        <v>3</v>
      </c>
    </row>
    <row r="3" spans="1:2" ht="18">
      <c r="A3" s="3" t="s">
        <v>358</v>
      </c>
      <c r="B3" s="67"/>
    </row>
    <row r="4" ht="15">
      <c r="A4" s="67"/>
    </row>
    <row r="5" ht="12.75">
      <c r="A5" s="68" t="s">
        <v>35</v>
      </c>
    </row>
    <row r="7" spans="1:2" ht="18.75">
      <c r="A7" s="2" t="s">
        <v>36</v>
      </c>
      <c r="B7" s="69" t="s">
        <v>37</v>
      </c>
    </row>
    <row r="8" spans="1:2" ht="18.75">
      <c r="A8" s="2"/>
      <c r="B8" s="69" t="s">
        <v>240</v>
      </c>
    </row>
    <row r="9" spans="1:2" ht="18.75">
      <c r="A9" s="2"/>
      <c r="B9" s="69" t="s">
        <v>241</v>
      </c>
    </row>
    <row r="10" spans="1:2" ht="18.75">
      <c r="A10" s="2"/>
      <c r="B10" s="69"/>
    </row>
    <row r="11" spans="1:2" ht="18.75">
      <c r="A11" s="2"/>
      <c r="B11" s="69" t="s">
        <v>242</v>
      </c>
    </row>
    <row r="12" spans="1:2" ht="18.75">
      <c r="A12" s="2"/>
      <c r="B12" s="69" t="s">
        <v>243</v>
      </c>
    </row>
    <row r="13" spans="1:2" ht="18.75">
      <c r="A13" s="2"/>
      <c r="B13" s="69" t="s">
        <v>244</v>
      </c>
    </row>
    <row r="14" spans="1:2" ht="18.75">
      <c r="A14" s="2"/>
      <c r="B14" s="69" t="s">
        <v>245</v>
      </c>
    </row>
    <row r="16" spans="2:3" ht="18.75">
      <c r="B16" s="69" t="s">
        <v>246</v>
      </c>
      <c r="C16" s="10" t="s">
        <v>247</v>
      </c>
    </row>
    <row r="17" spans="2:3" ht="18.75">
      <c r="B17" s="69" t="s">
        <v>322</v>
      </c>
      <c r="C17" s="10" t="s">
        <v>248</v>
      </c>
    </row>
    <row r="18" spans="2:3" ht="18.75">
      <c r="B18" s="69" t="s">
        <v>249</v>
      </c>
      <c r="C18" s="10" t="s">
        <v>250</v>
      </c>
    </row>
    <row r="19" spans="2:3" ht="18.75">
      <c r="B19" s="69" t="s">
        <v>251</v>
      </c>
      <c r="C19" s="10" t="s">
        <v>252</v>
      </c>
    </row>
    <row r="20" spans="2:3" ht="18.75">
      <c r="B20" s="69" t="s">
        <v>253</v>
      </c>
      <c r="C20" s="10" t="s">
        <v>254</v>
      </c>
    </row>
    <row r="21" spans="2:3" ht="18.75">
      <c r="B21" s="69" t="s">
        <v>255</v>
      </c>
      <c r="C21" s="10" t="s">
        <v>256</v>
      </c>
    </row>
    <row r="22" spans="2:3" ht="18.75">
      <c r="B22" s="69" t="s">
        <v>257</v>
      </c>
      <c r="C22" s="10" t="s">
        <v>258</v>
      </c>
    </row>
    <row r="23" spans="2:3" ht="18.75">
      <c r="B23" s="69" t="s">
        <v>259</v>
      </c>
      <c r="C23" s="10" t="s">
        <v>260</v>
      </c>
    </row>
    <row r="24" spans="2:3" ht="18.75">
      <c r="B24" s="69" t="s">
        <v>261</v>
      </c>
      <c r="C24" s="10" t="s">
        <v>262</v>
      </c>
    </row>
    <row r="25" spans="2:3" ht="18.75">
      <c r="B25" s="69" t="s">
        <v>263</v>
      </c>
      <c r="C25" s="10" t="s">
        <v>29</v>
      </c>
    </row>
    <row r="26" spans="2:3" ht="18.75">
      <c r="B26" s="69" t="s">
        <v>264</v>
      </c>
      <c r="C26" s="10" t="s">
        <v>265</v>
      </c>
    </row>
    <row r="27" spans="2:3" ht="18.75">
      <c r="B27" s="69" t="s">
        <v>266</v>
      </c>
      <c r="C27" s="10" t="s">
        <v>267</v>
      </c>
    </row>
    <row r="28" spans="2:3" ht="18.75">
      <c r="B28" s="69" t="s">
        <v>268</v>
      </c>
      <c r="C28" s="10" t="s">
        <v>154</v>
      </c>
    </row>
    <row r="29" spans="2:3" ht="18.75">
      <c r="B29" s="69" t="s">
        <v>269</v>
      </c>
      <c r="C29" s="10" t="s">
        <v>270</v>
      </c>
    </row>
    <row r="30" spans="2:3" ht="18.75">
      <c r="B30" s="69" t="s">
        <v>271</v>
      </c>
      <c r="C30" s="10" t="s">
        <v>272</v>
      </c>
    </row>
    <row r="31" spans="2:3" ht="18.75">
      <c r="B31" s="69" t="s">
        <v>273</v>
      </c>
      <c r="C31" s="10" t="s">
        <v>274</v>
      </c>
    </row>
    <row r="33" ht="18.75">
      <c r="B33" s="69" t="s">
        <v>275</v>
      </c>
    </row>
    <row r="35" ht="18.75">
      <c r="B35" s="69" t="s">
        <v>276</v>
      </c>
    </row>
    <row r="37" ht="12.75">
      <c r="B37" s="68" t="s">
        <v>278</v>
      </c>
    </row>
    <row r="38" ht="12.75">
      <c r="B38" t="s">
        <v>277</v>
      </c>
    </row>
    <row r="40" ht="12.75">
      <c r="B40" s="68" t="s">
        <v>196</v>
      </c>
    </row>
    <row r="41" ht="12.75">
      <c r="B41" t="s">
        <v>279</v>
      </c>
    </row>
    <row r="42" ht="12.75">
      <c r="B42" t="s">
        <v>280</v>
      </c>
    </row>
    <row r="44" ht="12.75">
      <c r="B44" t="s">
        <v>302</v>
      </c>
    </row>
    <row r="45" ht="12.75">
      <c r="B45" t="s">
        <v>281</v>
      </c>
    </row>
    <row r="48" spans="2:6" ht="38.25">
      <c r="B48" s="195" t="s">
        <v>282</v>
      </c>
      <c r="D48" s="196" t="s">
        <v>284</v>
      </c>
      <c r="E48" s="197" t="s">
        <v>286</v>
      </c>
      <c r="F48" s="197" t="s">
        <v>285</v>
      </c>
    </row>
    <row r="50" spans="2:6" ht="12.75">
      <c r="B50" t="s">
        <v>283</v>
      </c>
      <c r="D50" s="174">
        <v>97672</v>
      </c>
      <c r="E50" s="198">
        <f>-SUM(E51)</f>
        <v>799</v>
      </c>
      <c r="F50" s="198">
        <f>SUM(D50:E50)</f>
        <v>98471</v>
      </c>
    </row>
    <row r="51" spans="2:6" ht="12.75">
      <c r="B51" t="s">
        <v>278</v>
      </c>
      <c r="D51" s="174">
        <v>799</v>
      </c>
      <c r="E51" s="198">
        <f>-SUM(D51)</f>
        <v>-799</v>
      </c>
      <c r="F51" s="198">
        <f>SUM(D51:E51)</f>
        <v>0</v>
      </c>
    </row>
    <row r="54" ht="18.75">
      <c r="B54" s="69" t="s">
        <v>287</v>
      </c>
    </row>
    <row r="56" ht="12.75">
      <c r="B56" t="s">
        <v>288</v>
      </c>
    </row>
    <row r="57" ht="12.75">
      <c r="B57" t="s">
        <v>289</v>
      </c>
    </row>
    <row r="59" ht="12.75">
      <c r="B59" t="s">
        <v>290</v>
      </c>
    </row>
    <row r="60" ht="12.75">
      <c r="B60" t="s">
        <v>291</v>
      </c>
    </row>
    <row r="62" ht="12.75">
      <c r="B62" t="s">
        <v>303</v>
      </c>
    </row>
    <row r="63" ht="12.75">
      <c r="B63" t="s">
        <v>292</v>
      </c>
    </row>
    <row r="65" ht="12.75">
      <c r="B65" t="s">
        <v>293</v>
      </c>
    </row>
    <row r="67" ht="12.75">
      <c r="B67" t="s">
        <v>294</v>
      </c>
    </row>
    <row r="68" ht="12.75">
      <c r="B68" t="s">
        <v>349</v>
      </c>
    </row>
    <row r="70" spans="4:6" ht="38.25">
      <c r="D70" s="196" t="s">
        <v>284</v>
      </c>
      <c r="E70" s="197" t="s">
        <v>286</v>
      </c>
      <c r="F70" s="197" t="s">
        <v>285</v>
      </c>
    </row>
    <row r="71" spans="2:6" ht="12.75">
      <c r="B71" s="68" t="s">
        <v>350</v>
      </c>
      <c r="D71" s="196"/>
      <c r="E71" s="197"/>
      <c r="F71" s="197"/>
    </row>
    <row r="72" ht="12.75">
      <c r="B72" s="195" t="s">
        <v>295</v>
      </c>
    </row>
    <row r="74" spans="2:6" ht="12.75">
      <c r="B74" t="s">
        <v>296</v>
      </c>
      <c r="D74" s="174">
        <v>173</v>
      </c>
      <c r="E74" s="174">
        <v>-48</v>
      </c>
      <c r="F74" s="174">
        <f>SUM(D74:E74)</f>
        <v>125</v>
      </c>
    </row>
    <row r="75" spans="2:6" ht="12.75">
      <c r="B75" t="s">
        <v>18</v>
      </c>
      <c r="D75" s="198">
        <f>SUM(F75-E75)</f>
        <v>16396</v>
      </c>
      <c r="E75" s="174">
        <v>-48</v>
      </c>
      <c r="F75" s="174">
        <f>SUM('Condensed PL-30.9.2006-FRS'!H32)</f>
        <v>16348</v>
      </c>
    </row>
    <row r="76" spans="2:6" ht="12.75">
      <c r="B76" t="s">
        <v>297</v>
      </c>
      <c r="D76" s="198">
        <f>SUM(F76-E76)</f>
        <v>1828</v>
      </c>
      <c r="E76" s="198">
        <f>SUM(E75)</f>
        <v>-48</v>
      </c>
      <c r="F76" s="174">
        <f>-SUM('Condensed PL-30.9.2006-FRS'!H34)</f>
        <v>1780</v>
      </c>
    </row>
    <row r="78" spans="2:6" ht="12.75">
      <c r="B78" s="68" t="s">
        <v>351</v>
      </c>
      <c r="D78" s="196"/>
      <c r="E78" s="197"/>
      <c r="F78" s="197"/>
    </row>
    <row r="79" ht="12.75">
      <c r="B79" s="195" t="s">
        <v>295</v>
      </c>
    </row>
    <row r="81" spans="2:6" ht="12.75">
      <c r="B81" t="s">
        <v>296</v>
      </c>
      <c r="D81" s="174">
        <f>SUM(F81-E81)</f>
        <v>455</v>
      </c>
      <c r="E81" s="174">
        <v>-127</v>
      </c>
      <c r="F81" s="174">
        <v>328</v>
      </c>
    </row>
    <row r="82" spans="2:6" ht="12.75">
      <c r="B82" t="s">
        <v>18</v>
      </c>
      <c r="D82" s="198">
        <f>SUM(F82-E82)</f>
        <v>30399</v>
      </c>
      <c r="E82" s="174">
        <f>SUM(E81)</f>
        <v>-127</v>
      </c>
      <c r="F82" s="174">
        <v>30272</v>
      </c>
    </row>
    <row r="83" spans="2:6" ht="12.75">
      <c r="B83" t="s">
        <v>297</v>
      </c>
      <c r="D83" s="198">
        <f>SUM(F83-E83)</f>
        <v>4086</v>
      </c>
      <c r="E83" s="198">
        <f>SUM(E82)</f>
        <v>-127</v>
      </c>
      <c r="F83" s="174">
        <v>3959</v>
      </c>
    </row>
    <row r="85" ht="12.75">
      <c r="B85" s="195" t="s">
        <v>282</v>
      </c>
    </row>
    <row r="87" spans="2:6" ht="12.75">
      <c r="B87" t="s">
        <v>298</v>
      </c>
      <c r="D87" s="174">
        <v>300568</v>
      </c>
      <c r="E87" s="198">
        <f>-SUM(E89+E88)</f>
        <v>-16691</v>
      </c>
      <c r="F87" s="198">
        <f>SUM(D87:E87)</f>
        <v>283877</v>
      </c>
    </row>
    <row r="88" spans="2:6" ht="12.75">
      <c r="B88" t="s">
        <v>314</v>
      </c>
      <c r="D88" s="174"/>
      <c r="E88" s="198">
        <v>3587</v>
      </c>
      <c r="F88" s="198">
        <f>SUM(E88)</f>
        <v>3587</v>
      </c>
    </row>
    <row r="89" spans="2:6" ht="12.75">
      <c r="B89" t="s">
        <v>299</v>
      </c>
      <c r="D89" s="198">
        <v>0</v>
      </c>
      <c r="E89" s="198">
        <v>13104</v>
      </c>
      <c r="F89" s="198">
        <f>SUM(E89)</f>
        <v>13104</v>
      </c>
    </row>
    <row r="90" ht="12.75">
      <c r="D90" s="198"/>
    </row>
    <row r="91" spans="4:6" ht="12.75">
      <c r="D91" s="198"/>
      <c r="E91" s="198"/>
      <c r="F91" s="198"/>
    </row>
    <row r="92" spans="2:6" ht="12.75">
      <c r="B92" t="s">
        <v>252</v>
      </c>
      <c r="D92" s="174">
        <v>114952</v>
      </c>
      <c r="E92" s="198">
        <f>-SUM(E93)</f>
        <v>-12722</v>
      </c>
      <c r="F92" s="198">
        <f>SUM(D92:E92)</f>
        <v>102230</v>
      </c>
    </row>
    <row r="93" spans="2:6" ht="12.75">
      <c r="B93" t="s">
        <v>300</v>
      </c>
      <c r="D93" s="198">
        <v>0</v>
      </c>
      <c r="E93" s="198">
        <f>SUM(F93)</f>
        <v>12722</v>
      </c>
      <c r="F93" s="174">
        <v>12722</v>
      </c>
    </row>
    <row r="96" spans="1:2" ht="18.75">
      <c r="A96" s="2" t="s">
        <v>38</v>
      </c>
      <c r="B96" s="51" t="s">
        <v>39</v>
      </c>
    </row>
    <row r="97" ht="12.75">
      <c r="B97" t="s">
        <v>40</v>
      </c>
    </row>
    <row r="99" spans="1:2" ht="18.75">
      <c r="A99" s="70" t="s">
        <v>41</v>
      </c>
      <c r="B99" s="51" t="s">
        <v>42</v>
      </c>
    </row>
    <row r="100" ht="12.75">
      <c r="B100" t="s">
        <v>43</v>
      </c>
    </row>
    <row r="102" ht="12.75">
      <c r="B102" t="s">
        <v>44</v>
      </c>
    </row>
    <row r="103" ht="12.75">
      <c r="B103" t="s">
        <v>45</v>
      </c>
    </row>
    <row r="105" ht="12.75">
      <c r="B105" t="s">
        <v>46</v>
      </c>
    </row>
    <row r="106" ht="12.75">
      <c r="B106" t="s">
        <v>47</v>
      </c>
    </row>
    <row r="107" ht="12.75">
      <c r="B107" t="s">
        <v>48</v>
      </c>
    </row>
    <row r="109" ht="12.75">
      <c r="B109" t="s">
        <v>49</v>
      </c>
    </row>
    <row r="111" spans="1:2" ht="18.75">
      <c r="A111" s="2" t="s">
        <v>50</v>
      </c>
      <c r="B111" s="51" t="s">
        <v>51</v>
      </c>
    </row>
    <row r="112" ht="12.75">
      <c r="B112" t="s">
        <v>52</v>
      </c>
    </row>
    <row r="114" spans="1:2" ht="18.75">
      <c r="A114" s="2" t="s">
        <v>53</v>
      </c>
      <c r="B114" s="51" t="s">
        <v>54</v>
      </c>
    </row>
    <row r="115" ht="12.75">
      <c r="B115" t="s">
        <v>55</v>
      </c>
    </row>
    <row r="117" spans="1:2" ht="18.75">
      <c r="A117" s="2" t="s">
        <v>56</v>
      </c>
      <c r="B117" s="51" t="s">
        <v>57</v>
      </c>
    </row>
    <row r="118" ht="12.75">
      <c r="B118" t="s">
        <v>58</v>
      </c>
    </row>
    <row r="121" spans="1:2" ht="18.75">
      <c r="A121" s="2" t="s">
        <v>59</v>
      </c>
      <c r="B121" s="51" t="s">
        <v>60</v>
      </c>
    </row>
    <row r="122" spans="4:5" ht="14.25">
      <c r="D122" s="240"/>
      <c r="E122" s="240"/>
    </row>
    <row r="123" spans="4:5" ht="14.25">
      <c r="D123" s="199"/>
      <c r="E123" s="71"/>
    </row>
    <row r="125" spans="4:5" ht="14.25">
      <c r="D125" s="240"/>
      <c r="E125" s="240"/>
    </row>
    <row r="126" spans="5:6" ht="14.25">
      <c r="E126" s="71" t="s">
        <v>364</v>
      </c>
      <c r="F126" s="71" t="s">
        <v>364</v>
      </c>
    </row>
    <row r="127" spans="5:6" ht="12.75">
      <c r="E127" s="236" t="s">
        <v>325</v>
      </c>
      <c r="F127" s="236" t="s">
        <v>327</v>
      </c>
    </row>
    <row r="128" spans="2:6" ht="14.25">
      <c r="B128" t="s">
        <v>365</v>
      </c>
      <c r="E128" s="71" t="s">
        <v>2</v>
      </c>
      <c r="F128" s="71" t="s">
        <v>2</v>
      </c>
    </row>
    <row r="129" spans="2:6" ht="17.25">
      <c r="B129" t="s">
        <v>366</v>
      </c>
      <c r="E129" s="62">
        <v>14256</v>
      </c>
      <c r="F129" s="62">
        <v>8100</v>
      </c>
    </row>
    <row r="130" spans="4:5" ht="17.25">
      <c r="D130" s="62"/>
      <c r="E130" s="62"/>
    </row>
    <row r="131" spans="4:5" ht="17.25">
      <c r="D131" s="62"/>
      <c r="E131" s="62"/>
    </row>
    <row r="132" spans="1:5" ht="20.25">
      <c r="A132" s="2" t="s">
        <v>62</v>
      </c>
      <c r="B132" s="51" t="s">
        <v>63</v>
      </c>
      <c r="D132" s="62"/>
      <c r="E132" s="62"/>
    </row>
    <row r="133" spans="1:5" ht="20.25">
      <c r="A133" s="2"/>
      <c r="B133" s="61" t="s">
        <v>337</v>
      </c>
      <c r="D133" s="62"/>
      <c r="E133" s="62"/>
    </row>
    <row r="134" spans="4:5" ht="17.25">
      <c r="D134" s="62"/>
      <c r="E134" s="62"/>
    </row>
    <row r="135" spans="1:5" ht="30">
      <c r="A135" s="55"/>
      <c r="B135" s="72"/>
      <c r="C135" s="55"/>
      <c r="D135" s="73" t="s">
        <v>64</v>
      </c>
      <c r="E135" s="200" t="s">
        <v>65</v>
      </c>
    </row>
    <row r="136" spans="1:5" ht="15">
      <c r="A136" s="55"/>
      <c r="B136" s="55"/>
      <c r="C136" s="55"/>
      <c r="D136" s="73" t="s">
        <v>2</v>
      </c>
      <c r="E136" s="73" t="s">
        <v>2</v>
      </c>
    </row>
    <row r="137" spans="1:5" ht="15">
      <c r="A137" s="55"/>
      <c r="B137" s="74" t="s">
        <v>66</v>
      </c>
      <c r="C137" s="55"/>
      <c r="D137" s="55">
        <f>'KLSE notes-30.9.2006'!F16</f>
        <v>121075</v>
      </c>
      <c r="E137" s="55">
        <f>'KLSE notes-30.9.2006'!F26</f>
        <v>18409</v>
      </c>
    </row>
    <row r="138" spans="1:5" ht="15">
      <c r="A138" s="55"/>
      <c r="B138" s="74" t="s">
        <v>67</v>
      </c>
      <c r="C138" s="55"/>
      <c r="D138" s="55">
        <f>'KLSE notes-30.9.2006'!F17</f>
        <v>104761</v>
      </c>
      <c r="E138" s="55">
        <f>'KLSE notes-30.9.2006'!F27</f>
        <v>4946</v>
      </c>
    </row>
    <row r="139" spans="1:5" ht="15">
      <c r="A139" s="55"/>
      <c r="B139" s="74" t="s">
        <v>68</v>
      </c>
      <c r="C139" s="55"/>
      <c r="D139" s="55">
        <f>'KLSE notes-30.9.2006'!F18</f>
        <v>335441</v>
      </c>
      <c r="E139" s="55">
        <f>'KLSE notes-30.9.2006'!F28</f>
        <v>11581</v>
      </c>
    </row>
    <row r="140" spans="1:5" ht="15.75" thickBot="1">
      <c r="A140" s="55"/>
      <c r="B140" s="55" t="s">
        <v>69</v>
      </c>
      <c r="C140" s="55"/>
      <c r="D140" s="63">
        <f>SUM(D137:D139)</f>
        <v>561277</v>
      </c>
      <c r="E140" s="63">
        <f>SUM(E137:E139)</f>
        <v>34936</v>
      </c>
    </row>
    <row r="141" spans="1:5" ht="15.75" thickTop="1">
      <c r="A141" s="55"/>
      <c r="B141" s="55"/>
      <c r="C141" s="55"/>
      <c r="D141" s="55"/>
      <c r="E141" s="55"/>
    </row>
    <row r="142" spans="1:2" ht="18.75">
      <c r="A142" s="2" t="s">
        <v>70</v>
      </c>
      <c r="B142" s="75" t="s">
        <v>28</v>
      </c>
    </row>
    <row r="143" ht="15">
      <c r="B143" s="74" t="s">
        <v>71</v>
      </c>
    </row>
    <row r="145" spans="1:2" ht="18.75">
      <c r="A145" s="2" t="s">
        <v>72</v>
      </c>
      <c r="B145" s="75" t="s">
        <v>73</v>
      </c>
    </row>
    <row r="146" ht="12.75">
      <c r="B146" t="s">
        <v>74</v>
      </c>
    </row>
    <row r="148" spans="1:2" ht="18.75">
      <c r="A148" s="2" t="s">
        <v>75</v>
      </c>
      <c r="B148" s="75" t="s">
        <v>76</v>
      </c>
    </row>
    <row r="149" ht="15">
      <c r="B149" s="76" t="s">
        <v>195</v>
      </c>
    </row>
    <row r="150" ht="15">
      <c r="B150" s="76"/>
    </row>
    <row r="151" ht="15">
      <c r="B151" s="76"/>
    </row>
    <row r="153" spans="1:2" ht="18.75">
      <c r="A153" s="2" t="s">
        <v>77</v>
      </c>
      <c r="B153" s="69" t="s">
        <v>78</v>
      </c>
    </row>
    <row r="155" ht="15">
      <c r="B155" s="76" t="s">
        <v>79</v>
      </c>
    </row>
    <row r="156" spans="2:5" ht="12.75">
      <c r="B156" t="s">
        <v>80</v>
      </c>
      <c r="E156" s="53" t="s">
        <v>81</v>
      </c>
    </row>
    <row r="157" spans="2:5" ht="15">
      <c r="B157" t="s">
        <v>199</v>
      </c>
      <c r="E157" s="73">
        <v>473</v>
      </c>
    </row>
    <row r="158" spans="2:5" ht="15">
      <c r="B158" t="s">
        <v>301</v>
      </c>
      <c r="E158" s="55">
        <v>7</v>
      </c>
    </row>
    <row r="159" spans="2:5" ht="15.75" thickBot="1">
      <c r="B159" t="s">
        <v>338</v>
      </c>
      <c r="E159" s="63">
        <f>SUM(E157:E158)</f>
        <v>480</v>
      </c>
    </row>
    <row r="160" ht="13.5" thickTop="1"/>
  </sheetData>
  <sheetProtection password="DF0A" sheet="1" objects="1" scenarios="1"/>
  <mergeCells count="2">
    <mergeCell ref="D122:E122"/>
    <mergeCell ref="D125:E125"/>
  </mergeCells>
  <printOptions/>
  <pageMargins left="0.75" right="0.75" top="1" bottom="1" header="0.5" footer="0.5"/>
  <pageSetup fitToHeight="2" fitToWidth="1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" sqref="E10"/>
    </sheetView>
  </sheetViews>
  <sheetFormatPr defaultColWidth="9.140625" defaultRowHeight="12.75"/>
  <cols>
    <col min="8" max="8" width="10.140625" style="0" bestFit="1" customWidth="1"/>
    <col min="10" max="10" width="11.28125" style="0" customWidth="1"/>
  </cols>
  <sheetData>
    <row r="1" ht="21">
      <c r="A1" s="66" t="s">
        <v>188</v>
      </c>
    </row>
    <row r="2" ht="18">
      <c r="A2" s="3" t="s">
        <v>3</v>
      </c>
    </row>
    <row r="3" ht="18.75">
      <c r="A3" s="1"/>
    </row>
    <row r="4" ht="18">
      <c r="A4" s="3" t="s">
        <v>323</v>
      </c>
    </row>
    <row r="5" ht="18.75">
      <c r="A5" s="1"/>
    </row>
    <row r="6" ht="18.75">
      <c r="A6" s="1"/>
    </row>
    <row r="7" ht="18.75">
      <c r="A7" s="51" t="s">
        <v>315</v>
      </c>
    </row>
    <row r="9" spans="1:7" ht="18.75">
      <c r="A9" s="1"/>
      <c r="B9" s="1"/>
      <c r="C9" s="1"/>
      <c r="D9" s="1"/>
      <c r="E9" s="1"/>
      <c r="F9" s="1"/>
      <c r="G9" s="1"/>
    </row>
    <row r="10" spans="1:10" ht="75">
      <c r="A10" s="1"/>
      <c r="B10" s="1"/>
      <c r="C10" s="1"/>
      <c r="D10" s="1"/>
      <c r="E10" s="1"/>
      <c r="F10" s="1"/>
      <c r="G10" s="1"/>
      <c r="H10" s="232" t="s">
        <v>346</v>
      </c>
      <c r="J10" s="232" t="s">
        <v>347</v>
      </c>
    </row>
    <row r="11" spans="1:10" ht="18.75">
      <c r="A11" s="1"/>
      <c r="B11" s="1"/>
      <c r="C11" s="1"/>
      <c r="D11" s="1"/>
      <c r="E11" s="1"/>
      <c r="F11" s="1"/>
      <c r="G11" s="1"/>
      <c r="H11" s="167" t="s">
        <v>2</v>
      </c>
      <c r="J11" s="167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69"/>
      <c r="J12" s="169"/>
    </row>
    <row r="13" spans="1:10" ht="18.75">
      <c r="A13" s="1" t="s">
        <v>316</v>
      </c>
      <c r="B13" s="1"/>
      <c r="C13" s="1"/>
      <c r="D13" s="1"/>
      <c r="E13" s="1"/>
      <c r="F13" s="1"/>
      <c r="G13" s="1"/>
      <c r="H13" s="169">
        <v>33670</v>
      </c>
      <c r="J13" s="169">
        <v>37247</v>
      </c>
    </row>
    <row r="14" spans="1:10" ht="18.75">
      <c r="A14" s="1"/>
      <c r="B14" s="1"/>
      <c r="C14" s="1"/>
      <c r="D14" s="1"/>
      <c r="E14" s="1"/>
      <c r="F14" s="1"/>
      <c r="G14" s="1"/>
      <c r="H14" s="169"/>
      <c r="J14" s="169"/>
    </row>
    <row r="15" spans="1:10" ht="18.75">
      <c r="A15" s="1"/>
      <c r="B15" s="1"/>
      <c r="C15" s="1"/>
      <c r="D15" s="1"/>
      <c r="E15" s="1"/>
      <c r="F15" s="1"/>
      <c r="G15" s="1"/>
      <c r="H15" s="149"/>
      <c r="J15" s="149"/>
    </row>
    <row r="16" spans="1:10" ht="18.75">
      <c r="A16" s="1"/>
      <c r="B16" s="1"/>
      <c r="C16" s="1"/>
      <c r="D16" s="1"/>
      <c r="E16" s="1"/>
      <c r="F16" s="1"/>
      <c r="G16" s="1"/>
      <c r="H16" s="169"/>
      <c r="J16" s="169"/>
    </row>
    <row r="17" spans="1:10" ht="18.75">
      <c r="A17" s="1" t="s">
        <v>317</v>
      </c>
      <c r="B17" s="1"/>
      <c r="C17" s="1"/>
      <c r="D17" s="1"/>
      <c r="E17" s="1"/>
      <c r="F17" s="1"/>
      <c r="G17" s="1"/>
      <c r="H17" s="168">
        <v>-36971</v>
      </c>
      <c r="J17" s="168">
        <v>-27175</v>
      </c>
    </row>
    <row r="18" spans="1:10" ht="18.75">
      <c r="A18" s="1"/>
      <c r="B18" s="1"/>
      <c r="C18" s="1"/>
      <c r="D18" s="1"/>
      <c r="E18" s="1"/>
      <c r="F18" s="1"/>
      <c r="G18" s="1"/>
      <c r="H18" s="168"/>
      <c r="J18" s="168"/>
    </row>
    <row r="19" spans="1:10" ht="18.75">
      <c r="A19" s="1"/>
      <c r="B19" s="1"/>
      <c r="C19" s="1"/>
      <c r="D19" s="1"/>
      <c r="E19" s="1"/>
      <c r="F19" s="1"/>
      <c r="G19" s="1"/>
      <c r="H19" s="168"/>
      <c r="J19" s="168"/>
    </row>
    <row r="20" spans="1:10" ht="18.75">
      <c r="A20" s="1"/>
      <c r="B20" s="1"/>
      <c r="C20" s="1"/>
      <c r="D20" s="1"/>
      <c r="E20" s="1"/>
      <c r="F20" s="1"/>
      <c r="G20" s="1"/>
      <c r="H20" s="169"/>
      <c r="J20" s="169"/>
    </row>
    <row r="21" spans="1:10" ht="18.75">
      <c r="A21" s="1" t="s">
        <v>318</v>
      </c>
      <c r="B21" s="1"/>
      <c r="C21" s="1"/>
      <c r="D21" s="1"/>
      <c r="E21" s="1"/>
      <c r="F21" s="1"/>
      <c r="G21" s="1"/>
      <c r="H21" s="233">
        <v>-4879</v>
      </c>
      <c r="J21" s="233">
        <v>-15359</v>
      </c>
    </row>
    <row r="22" spans="1:10" ht="18.75">
      <c r="A22" s="1" t="s">
        <v>189</v>
      </c>
      <c r="B22" s="1"/>
      <c r="C22" s="1"/>
      <c r="D22" s="1"/>
      <c r="E22" s="1"/>
      <c r="F22" s="1"/>
      <c r="G22" s="1"/>
      <c r="H22" s="168">
        <f>SUM(H13:H21)</f>
        <v>-8180</v>
      </c>
      <c r="J22" s="168">
        <f>SUM(J13:J21)</f>
        <v>-5287</v>
      </c>
    </row>
    <row r="23" spans="1:10" ht="18.75">
      <c r="A23" s="1"/>
      <c r="B23" s="1"/>
      <c r="C23" s="1"/>
      <c r="D23" s="1"/>
      <c r="E23" s="1"/>
      <c r="F23" s="1"/>
      <c r="G23" s="1"/>
      <c r="H23" s="169"/>
      <c r="J23" s="169"/>
    </row>
    <row r="24" spans="1:10" ht="18.75">
      <c r="A24" s="1"/>
      <c r="B24" s="1"/>
      <c r="C24" s="1"/>
      <c r="D24" s="1"/>
      <c r="E24" s="1"/>
      <c r="F24" s="1"/>
      <c r="G24" s="1"/>
      <c r="H24" s="169"/>
      <c r="J24" s="169"/>
    </row>
    <row r="25" spans="1:10" ht="18.75">
      <c r="A25" s="1" t="s">
        <v>319</v>
      </c>
      <c r="B25" s="1"/>
      <c r="C25" s="1"/>
      <c r="D25" s="1"/>
      <c r="E25" s="1"/>
      <c r="F25" s="1"/>
      <c r="G25" s="1"/>
      <c r="H25" s="169">
        <v>18690</v>
      </c>
      <c r="J25" s="169">
        <v>13786</v>
      </c>
    </row>
    <row r="26" spans="1:8" ht="18.75">
      <c r="A26" s="1"/>
      <c r="B26" s="1"/>
      <c r="C26" s="1"/>
      <c r="D26" s="1"/>
      <c r="E26" s="1"/>
      <c r="F26" s="1"/>
      <c r="G26" s="1"/>
      <c r="H26" s="169"/>
    </row>
    <row r="27" spans="1:10" ht="19.5" thickBot="1">
      <c r="A27" s="1" t="s">
        <v>348</v>
      </c>
      <c r="B27" s="1"/>
      <c r="C27" s="1"/>
      <c r="D27" s="1"/>
      <c r="E27" s="1"/>
      <c r="F27" s="1"/>
      <c r="G27" s="1"/>
      <c r="H27" s="170">
        <f>SUM(H22:H26)</f>
        <v>10510</v>
      </c>
      <c r="J27" s="170">
        <f>SUM(J22:J26)</f>
        <v>8499</v>
      </c>
    </row>
    <row r="28" spans="1:8" ht="19.5" thickTop="1">
      <c r="A28" s="1"/>
      <c r="B28" s="1"/>
      <c r="C28" s="1"/>
      <c r="D28" s="1"/>
      <c r="E28" s="1"/>
      <c r="F28" s="1"/>
      <c r="G28" s="1"/>
      <c r="H28" s="171"/>
    </row>
    <row r="29" spans="1:8" ht="18.75">
      <c r="A29" s="1"/>
      <c r="B29" s="1"/>
      <c r="C29" s="1"/>
      <c r="D29" s="1"/>
      <c r="E29" s="1"/>
      <c r="F29" s="1"/>
      <c r="G29" s="1"/>
      <c r="H29" s="171"/>
    </row>
    <row r="30" ht="12.75">
      <c r="H30" s="8"/>
    </row>
    <row r="31" ht="15.75">
      <c r="A31" s="11" t="s">
        <v>321</v>
      </c>
    </row>
    <row r="32" ht="15.75">
      <c r="A32" s="11" t="s">
        <v>313</v>
      </c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QL Feed</cp:lastModifiedBy>
  <cp:lastPrinted>2006-11-20T03:18:49Z</cp:lastPrinted>
  <dcterms:created xsi:type="dcterms:W3CDTF">2005-06-25T00:58:02Z</dcterms:created>
  <dcterms:modified xsi:type="dcterms:W3CDTF">2006-11-24T09:17:04Z</dcterms:modified>
  <cp:category/>
  <cp:version/>
  <cp:contentType/>
  <cp:contentStatus/>
</cp:coreProperties>
</file>